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5240" activeTab="2"/>
  </bookViews>
  <sheets>
    <sheet name="Kryci list" sheetId="3" r:id="rId1"/>
    <sheet name="Rekapitulacia" sheetId="4" r:id="rId2"/>
    <sheet name="Prehlad" sheetId="5" r:id="rId3"/>
  </sheets>
  <definedNames>
    <definedName name="_xlnm._FilterDatabase" hidden="1">#REF!</definedName>
    <definedName name="fakt1R">#REF!</definedName>
    <definedName name="_xlnm.Print_Titles" localSheetId="2">Prehlad!$7:$9</definedName>
    <definedName name="_xlnm.Print_Titles" localSheetId="1">Rekapitulacia!$8:$10</definedName>
    <definedName name="_xlnm.Print_Area" localSheetId="0">'Kryci list'!$A:$J</definedName>
    <definedName name="_xlnm.Print_Area" localSheetId="2">Prehlad!$A:$G</definedName>
    <definedName name="_xlnm.Print_Area" localSheetId="1">Rekapitulacia!$A:$D</definedName>
  </definedNames>
  <calcPr calcId="124519"/>
</workbook>
</file>

<file path=xl/calcChain.xml><?xml version="1.0" encoding="utf-8"?>
<calcChain xmlns="http://schemas.openxmlformats.org/spreadsheetml/2006/main">
  <c r="B28" i="4"/>
  <c r="B27"/>
  <c r="G162" i="5"/>
  <c r="G161"/>
  <c r="G160"/>
  <c r="G159"/>
  <c r="G158"/>
  <c r="G157"/>
  <c r="G163" s="1"/>
  <c r="B24" i="4" s="1"/>
  <c r="G156" i="5"/>
  <c r="G146"/>
  <c r="G167"/>
  <c r="G141"/>
  <c r="G140"/>
  <c r="G139"/>
  <c r="G138"/>
  <c r="G137"/>
  <c r="G136"/>
  <c r="G135"/>
  <c r="G134"/>
  <c r="G133"/>
  <c r="G132"/>
  <c r="G131"/>
  <c r="G130"/>
  <c r="G129"/>
  <c r="G128"/>
  <c r="G127"/>
  <c r="G126"/>
  <c r="G124"/>
  <c r="G123"/>
  <c r="G122"/>
  <c r="G121"/>
  <c r="G120"/>
  <c r="G119"/>
  <c r="G118"/>
  <c r="G117"/>
  <c r="G116"/>
  <c r="G115"/>
  <c r="G114"/>
  <c r="G113"/>
  <c r="G112"/>
  <c r="G110"/>
  <c r="G108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1"/>
  <c r="G78"/>
  <c r="G75"/>
  <c r="G74"/>
  <c r="G73"/>
  <c r="G72"/>
  <c r="G71"/>
  <c r="G68"/>
  <c r="G58"/>
  <c r="G59"/>
  <c r="G53"/>
  <c r="G46"/>
  <c r="G47"/>
  <c r="G65"/>
  <c r="G63"/>
  <c r="G57"/>
  <c r="G56"/>
  <c r="G52"/>
  <c r="G51"/>
  <c r="G50"/>
  <c r="G49"/>
  <c r="G48"/>
  <c r="G45"/>
  <c r="G42"/>
  <c r="G41"/>
  <c r="G40"/>
  <c r="G39"/>
  <c r="G37"/>
  <c r="G35"/>
  <c r="G32"/>
  <c r="G29"/>
  <c r="G28"/>
  <c r="G26"/>
  <c r="G24"/>
  <c r="G22"/>
  <c r="G19"/>
  <c r="G18"/>
  <c r="G16"/>
  <c r="J30" i="3"/>
  <c r="O168" i="5"/>
  <c r="O169" s="1"/>
  <c r="O163"/>
  <c r="O164" s="1"/>
  <c r="O142"/>
  <c r="O106"/>
  <c r="E20" i="3"/>
  <c r="O82" i="5"/>
  <c r="O66"/>
  <c r="O54"/>
  <c r="O43"/>
  <c r="O30"/>
  <c r="O14"/>
  <c r="G13"/>
  <c r="G14" s="1"/>
  <c r="B12" i="4" s="1"/>
  <c r="J26" i="3"/>
  <c r="J20"/>
  <c r="F19"/>
  <c r="J14"/>
  <c r="F14"/>
  <c r="J13"/>
  <c r="F13"/>
  <c r="J12"/>
  <c r="F12"/>
  <c r="F1"/>
  <c r="B8" i="4"/>
  <c r="C7" i="5"/>
  <c r="G168" l="1"/>
  <c r="G169" s="1"/>
  <c r="C28" i="4" s="1"/>
  <c r="D28" s="1"/>
  <c r="G142" i="5"/>
  <c r="B21" i="4" s="1"/>
  <c r="C21" s="1"/>
  <c r="G106" i="5"/>
  <c r="B20" i="4" s="1"/>
  <c r="G82" i="5"/>
  <c r="B17" i="4" s="1"/>
  <c r="C17" s="1"/>
  <c r="D17" s="1"/>
  <c r="G54" i="5"/>
  <c r="B15" i="4" s="1"/>
  <c r="C15" s="1"/>
  <c r="D15" s="1"/>
  <c r="G66" i="5"/>
  <c r="B16" i="4" s="1"/>
  <c r="C16" s="1"/>
  <c r="G43" i="5"/>
  <c r="B14" i="4" s="1"/>
  <c r="C14" s="1"/>
  <c r="D14" s="1"/>
  <c r="C27"/>
  <c r="G30" i="5"/>
  <c r="B13" i="4" s="1"/>
  <c r="C13" s="1"/>
  <c r="D13" s="1"/>
  <c r="C12"/>
  <c r="D12" s="1"/>
  <c r="C20"/>
  <c r="D20" s="1"/>
  <c r="C24"/>
  <c r="D24" s="1"/>
  <c r="O83" i="5"/>
  <c r="G164"/>
  <c r="B25" i="4" s="1"/>
  <c r="D18" i="3" s="1"/>
  <c r="F18" s="1"/>
  <c r="O143" i="5"/>
  <c r="D21" i="4" l="1"/>
  <c r="G143" i="5"/>
  <c r="B22" i="4" s="1"/>
  <c r="D17" i="3" s="1"/>
  <c r="F17" s="1"/>
  <c r="D16" i="4"/>
  <c r="D27"/>
  <c r="G83" i="5"/>
  <c r="B18" i="4" s="1"/>
  <c r="C18" s="1"/>
  <c r="D18" s="1"/>
  <c r="C25"/>
  <c r="D25" s="1"/>
  <c r="O170" i="5"/>
  <c r="C22" i="4" l="1"/>
  <c r="D22" s="1"/>
  <c r="G170" i="5"/>
  <c r="B31" i="4" s="1"/>
  <c r="C31" s="1"/>
  <c r="D31" s="1"/>
  <c r="D16" i="3"/>
  <c r="F22" s="1"/>
  <c r="F23" l="1"/>
  <c r="F25"/>
  <c r="F24"/>
  <c r="F16"/>
  <c r="F20" s="1"/>
  <c r="D20"/>
  <c r="F26" l="1"/>
  <c r="J28" s="1"/>
  <c r="I29" s="1"/>
  <c r="J29" s="1"/>
  <c r="J31" l="1"/>
</calcChain>
</file>

<file path=xl/sharedStrings.xml><?xml version="1.0" encoding="utf-8"?>
<sst xmlns="http://schemas.openxmlformats.org/spreadsheetml/2006/main" count="552" uniqueCount="363">
  <si>
    <t>Dodávateľ:</t>
  </si>
  <si>
    <t>Odberateľ:</t>
  </si>
  <si>
    <t xml:space="preserve"> 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</si>
  <si>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</si>
  <si>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</si>
  <si>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</si>
  <si>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</si>
  <si>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</si>
  <si>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</si>
  <si>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</si>
  <si>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</si>
  <si>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</si>
  <si>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</si>
  <si>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</si>
  <si>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</si>
  <si>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</si>
  <si>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</si>
  <si>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</si>
  <si>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</si>
  <si>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</si>
  <si>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</si>
  <si>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</si>
  <si>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VF</t>
  </si>
  <si>
    <t>N</t>
  </si>
  <si>
    <t>Por.</t>
  </si>
  <si>
    <t>Kód položky</t>
  </si>
  <si>
    <t>Popis položky, stavebného dielu, remesla,</t>
  </si>
  <si>
    <t>Množstvo</t>
  </si>
  <si>
    <t>Merná</t>
  </si>
  <si>
    <t>Jednotková</t>
  </si>
  <si>
    <t>Spolu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</si>
  <si>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</si>
  <si>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</si>
  <si>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</si>
  <si>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</si>
  <si>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</si>
  <si>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</si>
  <si>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</si>
  <si>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</si>
  <si>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</si>
  <si>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</si>
  <si>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</si>
  <si>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</si>
  <si>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</si>
  <si>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</si>
  <si>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</si>
  <si>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výkaz-výmer</t>
  </si>
  <si>
    <t>výmera</t>
  </si>
  <si>
    <t>jednotka</t>
  </si>
  <si>
    <t>cena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</si>
  <si>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</si>
  <si>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</si>
  <si>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</si>
  <si>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</si>
  <si>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</si>
  <si>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</si>
  <si>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</si>
  <si>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</si>
  <si>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</si>
  <si>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</si>
  <si>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</si>
  <si>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</si>
  <si>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</si>
  <si>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Krycí list rozpočtu v</t>
  </si>
  <si>
    <t>JKSO: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</si>
  <si>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</si>
  <si>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</si>
  <si>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</si>
  <si>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</si>
  <si>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</si>
  <si>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</si>
  <si>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</si>
  <si>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</si>
  <si>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</si>
  <si>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</si>
  <si>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</si>
  <si>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</si>
  <si>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</si>
  <si>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</si>
  <si>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</si>
  <si>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</si>
  <si>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</si>
  <si>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</si>
  <si>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</si>
  <si>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</si>
  <si>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</si>
  <si>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</si>
  <si>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</si>
  <si>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</si>
  <si>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</si>
  <si>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</si>
  <si>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</si>
  <si>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</si>
  <si>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</si>
  <si>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</si>
  <si>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</si>
  <si>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</si>
  <si>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</si>
  <si>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</si>
  <si>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</si>
  <si>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</si>
  <si>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</si>
  <si>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</si>
  <si>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Ing. Adela Hudáková                     </t>
  </si>
  <si>
    <t xml:space="preserve">Dodávateľ: MARO, s.r.o., Podhradská cesta 2, 038 52 Sučany </t>
  </si>
  <si>
    <t>Dátum: 06.09.2020</t>
  </si>
  <si>
    <t>Stavba : Multifunkčné ihrisko s osvetlením</t>
  </si>
  <si>
    <t>Ing. Adela Hudáková</t>
  </si>
  <si>
    <t>06.09.2020</t>
  </si>
  <si>
    <t xml:space="preserve">MARO, s.r.o., Podhradská cesta 2, 038 52 Sučany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</si>
  <si>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</si>
  <si>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</si>
  <si>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</si>
  <si>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</si>
  <si>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</si>
  <si>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</si>
  <si>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</si>
  <si>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</si>
  <si>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</si>
  <si>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</si>
  <si>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</si>
  <si>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</si>
  <si>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</si>
  <si>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</si>
  <si>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</si>
  <si>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</si>
  <si>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011112110</t>
  </si>
  <si>
    <t>m3</t>
  </si>
  <si>
    <t xml:space="preserve">                    </t>
  </si>
  <si>
    <t>01111-2110</t>
  </si>
  <si>
    <t>45.21.52</t>
  </si>
  <si>
    <t>EK</t>
  </si>
  <si>
    <t>S</t>
  </si>
  <si>
    <t>1 - ZEMNE PRÁCE</t>
  </si>
  <si>
    <t xml:space="preserve">1 - ZEMNE PRÁCE  spolu: </t>
  </si>
  <si>
    <t>2 - ZÁKLADY</t>
  </si>
  <si>
    <t xml:space="preserve">2 - ZÁKLADY  spolu: </t>
  </si>
  <si>
    <t>4 - VODOROVNÉ KONŠTRUKCIE</t>
  </si>
  <si>
    <t xml:space="preserve">4 - VODOROVNÉ KONŠTRUKCIE  spolu: </t>
  </si>
  <si>
    <t>5 - KOMUNIKÁCIE</t>
  </si>
  <si>
    <t>m2</t>
  </si>
  <si>
    <t xml:space="preserve">5 - KOMUNIKÁCIE  spolu: </t>
  </si>
  <si>
    <t>kus</t>
  </si>
  <si>
    <t xml:space="preserve">PRÁCE A DODÁVKY HSV  spolu: </t>
  </si>
  <si>
    <t>PRÁCE A DODÁVKY PSV</t>
  </si>
  <si>
    <t>kg</t>
  </si>
  <si>
    <t xml:space="preserve">PRÁCE A DODÁVKY PSV  spolu: </t>
  </si>
  <si>
    <t>PRÁCE A DODÁVKY M</t>
  </si>
  <si>
    <t>M21 - 155 Elektromontáže</t>
  </si>
  <si>
    <t>m</t>
  </si>
  <si>
    <t xml:space="preserve">M21 - 155 Elektromontáže  spolu: </t>
  </si>
  <si>
    <t xml:space="preserve">PRÁCE A DODÁVKY M  spolu: </t>
  </si>
  <si>
    <t>OSTATNÉ</t>
  </si>
  <si>
    <t>OST</t>
  </si>
  <si>
    <t xml:space="preserve">OSTATNÉ  spolu: </t>
  </si>
  <si>
    <t>Za rozpočet celkom</t>
  </si>
  <si>
    <t>MARO, s.r.o.</t>
  </si>
  <si>
    <t>bez DPH</t>
  </si>
  <si>
    <t xml:space="preserve">Spolu </t>
  </si>
  <si>
    <t>s DPH</t>
  </si>
  <si>
    <t>0 - PRÍPRAVNÉ PRÁCE</t>
  </si>
  <si>
    <t>8 - ODVODNENIE</t>
  </si>
  <si>
    <t>760 - ŠPORTOVÉ NÁRADIE</t>
  </si>
  <si>
    <t>767 - OPLOTENIE</t>
  </si>
  <si>
    <t xml:space="preserve">0 - PRÍPRAVNÉ PRÁCE  spolu: </t>
  </si>
  <si>
    <t xml:space="preserve">8 - ODVODNENIE  spolu: </t>
  </si>
  <si>
    <t xml:space="preserve">766 - ŠPORTOVÉ NÁRADIE  spolu: </t>
  </si>
  <si>
    <t xml:space="preserve">767 - OPLOTENIE  spolu: </t>
  </si>
  <si>
    <t>Konštrukcie a práce</t>
  </si>
  <si>
    <t>Zameranie polohy, výšky a vytýčenie stavby</t>
  </si>
  <si>
    <t>dielo</t>
  </si>
  <si>
    <t>Odstránenie zeminy do minimálnej hrúbky 200 mm s následným vyhrnutím do 50m</t>
  </si>
  <si>
    <t>608*0,2</t>
  </si>
  <si>
    <t>Úprava pláne so zhutnením /min. hodnota hutnenia je  25MPa/</t>
  </si>
  <si>
    <t>Výkop ryhy pre drenáž do zhutnenej zemnej pláne</t>
  </si>
  <si>
    <t>zberná drenážna rúra DN65: 126*0,3*0,26</t>
  </si>
  <si>
    <t>odtoková drenážna rúra DN80: 34*0,3*0,8</t>
  </si>
  <si>
    <t xml:space="preserve">Výkop vsakovacej jamy </t>
  </si>
  <si>
    <t>1*1*2</t>
  </si>
  <si>
    <t>Vytýčenie a vŕtanie otvorov pre stĺpiky oplotenia do hutneného podložia</t>
  </si>
  <si>
    <t>0,8*0,3*0,3*56</t>
  </si>
  <si>
    <t>Vytýčenie, výkop a zrovnanie ryhy pre osadenie obrubníkov a položenie zemnenia do ryhy pre obrubníky</t>
  </si>
  <si>
    <t>112*0,25*0,3</t>
  </si>
  <si>
    <t>D+Uloženie a zosvorkovanie zemniaceho vodiča Ø 10 mm</t>
  </si>
  <si>
    <t>bm</t>
  </si>
  <si>
    <t>Vytýčenie a hĺbenie jám pre osadenie pätiek športového náradia do hutneného a vyrovnaného podložia-volejbal,futbal,basketbal-2x,</t>
  </si>
  <si>
    <t>Betón B15- C12/15 pre osadenie stĺpikov oplotenia  vrátane dopravy.</t>
  </si>
  <si>
    <t>60*0,3*0,3*0,6</t>
  </si>
  <si>
    <t>60*0,3*0,3*0,2*1,8</t>
  </si>
  <si>
    <t xml:space="preserve">Osadenie stĺpikov oplotenia </t>
  </si>
  <si>
    <t>ks</t>
  </si>
  <si>
    <t>56 ks oplotenie ihriska</t>
  </si>
  <si>
    <t>Betón pre osadenie cestných obrubníkov; vrátane dopravy</t>
  </si>
  <si>
    <t>112*0,2*0,25</t>
  </si>
  <si>
    <t>Cestné obrubníky; 80x250x1000mm; vrátane dopravy</t>
  </si>
  <si>
    <t>Osadenie cestných obrubníkov</t>
  </si>
  <si>
    <t>Betón B15- C12/15 pre osadenie pätiek športového náradia vrátane dopravy</t>
  </si>
  <si>
    <t>Osadenie pätiek športového náradia+dodávka PVC rúr M200,volejbal/nohejbal-2*dl.800mm,futbal-4*dl.500mm,basketbal so zašalovaním</t>
  </si>
  <si>
    <t>Geotextília</t>
  </si>
  <si>
    <t>zberná drenážna rúra DN65: 126*(0,3+0,26+0,26+0,4)*1,05</t>
  </si>
  <si>
    <t>odtoková drenážna rúra DN80: 34*(0,3+0,8+0,8+0,4)*1,05</t>
  </si>
  <si>
    <t>Pokládka geotextílie</t>
  </si>
  <si>
    <t>Flexodrenážna PVC rúra priemer 80mm</t>
  </si>
  <si>
    <t>Flexodrenážna PVC rúra priemer 65mm</t>
  </si>
  <si>
    <t>Položenie drenážnych rúr do ryhy</t>
  </si>
  <si>
    <t>Štrkodrť 4 - 8mm  (alternatívne 8 - 16mm) na drenáž vrátane dopravy</t>
  </si>
  <si>
    <t>T</t>
  </si>
  <si>
    <t>zberná drenážna rúra DN65: 126*0,3*0,26*1,8</t>
  </si>
  <si>
    <t>odtoková drenážna rúra DN80: 34*0,3*0,8*1,8</t>
  </si>
  <si>
    <t>Obsypanie drenážnych rúr štrkodrťou 4 - 8 mm (alternatívne 8 - 16mm)</t>
  </si>
  <si>
    <t>zberná drenážna rúra DN65: (12*4+3,5+7,5+8,5)*0,3*0,2</t>
  </si>
  <si>
    <t>odtoková drenážna rúra DN80: (31+3)*0,3*0,5</t>
  </si>
  <si>
    <t xml:space="preserve">Zhutnenie drenáže valcom </t>
  </si>
  <si>
    <t>Štrkodrť fr.32 - 63mm; vrstva min. hr. 100mm; vrátane dopravy</t>
  </si>
  <si>
    <t>Rozhrnutie vrstiev frakcie podľa leaserového zamerania</t>
  </si>
  <si>
    <t>Zhutnenie vrstiev valcom po vrstvách max 0,2m  /min. hodnota hutnenia je  50MPa/</t>
  </si>
  <si>
    <t>Štrkodrť fr. 0-32mm, vrstva minimálnej hrúbky 70mm; vrátane dopravy</t>
  </si>
  <si>
    <t>Rozhrnutie vrstvy  podľa leaserového zamerania.</t>
  </si>
  <si>
    <t>Zhutnenie vrstvy valcom /min. hodnota hutnenia je  50MPa/</t>
  </si>
  <si>
    <t>Štrkodrť fr. 0-4mm, vrstva minimálnej hrúbky 30mm; vrátane dopravy</t>
  </si>
  <si>
    <t>Umelá tráva ; dĺžka vlákna: 20+2mm; Dtex:od 6600; počet vpichov na m2: 22000; farba zelená, priepustnosť vody: min.67l/m2,hmotnosť min:2200g/m2</t>
  </si>
  <si>
    <t>Lepidlo PU-11kusov balení po 14,4kg</t>
  </si>
  <si>
    <t xml:space="preserve">Podlepovacia páska; šírka: 300mm </t>
  </si>
  <si>
    <t>Umelá tráva ; dĺžka vlákna: 20+2mm; Dtex:od 6600; počet vpichov na m2: 22000; priepustnosť vody: min.67l/m2,hmotnosť min:2200g/m2</t>
  </si>
  <si>
    <t>volejbal: 81m-farba:žltá</t>
  </si>
  <si>
    <t>tenis: 148m-farba:biela</t>
  </si>
  <si>
    <t>malý futbal - bránkoviská: 60m-farba:biela</t>
  </si>
  <si>
    <t>Kremičitý piesok vrátane dopravy</t>
  </si>
  <si>
    <t>t</t>
  </si>
  <si>
    <t>min. 14kg na m2:  608*0,018</t>
  </si>
  <si>
    <t xml:space="preserve">Montáž vrátane vsypov a vyčiarovania </t>
  </si>
  <si>
    <t xml:space="preserve">Volejbalové stĺpiky; materiál: hliník; výškovo nadstaviteľné;  </t>
  </si>
  <si>
    <t>set</t>
  </si>
  <si>
    <t>Púzdro pre osadenie Volejbalové stĺpiky; materiál: hliník; rozmer:120*100*35mm</t>
  </si>
  <si>
    <t xml:space="preserve">Krytka na púzdro pre osadenie Volejbalové stĺpiky; materiál: plast; </t>
  </si>
  <si>
    <t>Sieť volejbalová hr.4mm; farba-biela/čierna.,</t>
  </si>
  <si>
    <t>Anténky na volejbal s púzdrom pre uchytenie; materiál: sklolaminát; farba červeno/biela.,</t>
  </si>
  <si>
    <t>Montáž športového náradia: volejbal</t>
  </si>
  <si>
    <t xml:space="preserve">Tenisové/nohejbalové  stĺpiky AL, </t>
  </si>
  <si>
    <t>komplet</t>
  </si>
  <si>
    <t>Sieť tenisové/nohejbalová, hr.4mm</t>
  </si>
  <si>
    <t>Tyčky tenisové pre dvojhru</t>
  </si>
  <si>
    <t>Wimbledon (páska) s úchytom na tenisovú sieť</t>
  </si>
  <si>
    <t>Kocka tenisová-záťažová s úchytom,materiál:hliník.,rozmer:150*200mm*25mm.,váha:2069g</t>
  </si>
  <si>
    <t>Montáž športového náradia: Tenis</t>
  </si>
  <si>
    <t>Basketbal konštrukcia stacionárna s presklennou doskou ( pružná obruč)</t>
  </si>
  <si>
    <t>Sieťka FE basketbalová do exteriéru</t>
  </si>
  <si>
    <t>Montáž športového náradia: Basketbal</t>
  </si>
  <si>
    <t>Brána futbalová; materiál: hliník; rozmer: 3,2x 2,1 x 1,5m, demotnovateľná-stacionárna</t>
  </si>
  <si>
    <t xml:space="preserve">Púzdro pre osadenie fut.brány; materiál: hliník; rozmer:120*100*35mm </t>
  </si>
  <si>
    <t xml:space="preserve">Krytka na púzdro pre osadenie fut.brán; materiál:plast/hliník; </t>
  </si>
  <si>
    <t>Sieť na Futbalové bránky; materiál:PP;oko:4,5*4,5cm.,farba:biela rozmer: 3,2x 2,1 x 1,5m-bezuzlová</t>
  </si>
  <si>
    <t>Montáž športového náradia: futbal</t>
  </si>
  <si>
    <t>Mantinel sendvičový; materiál: AL+PVC;  hrúbka 6mm, farba sivá, rozmer: 2000x1000mm-50kusov</t>
  </si>
  <si>
    <t>102-6+4</t>
  </si>
  <si>
    <t>Madlo profilované  ochranné, materiál hliník, komaxitová úprava, farba sivá</t>
  </si>
  <si>
    <t>Stĺpik  profilovaný  100x65,4x9,9x1000mm ; materiál hliník; komaxitová úprava; farba sivá-polovičný/dorazový</t>
  </si>
  <si>
    <t>Stĺpik  profilovaný  117x111,4x9,9x1000mm ; materiál hliník; komaxitová úprava; farba sivá-rohový</t>
  </si>
  <si>
    <t>Stĺpik  profilovaný  100x6,1x1000mm ; materiál hliník; komaxitová úprava; farba sivá-priebežný/krytie spojov mantinelov</t>
  </si>
  <si>
    <t xml:space="preserve">Stĺpik galvanizovaný Ø60mm 1600mm </t>
  </si>
  <si>
    <t xml:space="preserve">Stĺpik galvanizovaný Ø60mm 4600mm </t>
  </si>
  <si>
    <t>Rúra galvanizovaná Ø48mm; stužujúca</t>
  </si>
  <si>
    <t>PVC krytka na profilovaný stĺpik-rohový</t>
  </si>
  <si>
    <t>PVC krytka na profilovaný stĺpik-doraz/ľavý</t>
  </si>
  <si>
    <t>PVC krytka na profilovaný stĺpik-doraz/Pravý</t>
  </si>
  <si>
    <t>PVC krytka na profilovaný stĺpik-priamy</t>
  </si>
  <si>
    <t>PVC krytka na M60,3mm stĺpik</t>
  </si>
  <si>
    <t>Jäcklový profil; galvanizovaný; vystužovací; rozmer: 30x30x2,5mm; materiál: FE -( 2* po všetkych stranách  )-34kusov *6,2m</t>
  </si>
  <si>
    <t>Sieť ochranná; oko 45x45 mm; farba: zelená; hr.: 200g/m2; materiál: PP</t>
  </si>
  <si>
    <t>(102*3)*1,13</t>
  </si>
  <si>
    <t xml:space="preserve">Vrchné stuženie pravouhlé rohové prechodné ; materiál FE galvanizovaná; </t>
  </si>
  <si>
    <t xml:space="preserve">Vrchné stuženie priame prechodné; materiál FE galvanizovaná; </t>
  </si>
  <si>
    <t xml:space="preserve">Vrchné stuženie v tvare plus prechodné ; materiál AL povrchová úprava komaxit; </t>
  </si>
  <si>
    <t>Samolepiaca páska protihluková,hr.3mm,rozmer:30mm*30mdl.).,</t>
  </si>
  <si>
    <t>Oko ART48 so závitom M6*70 (balenie 200kus)</t>
  </si>
  <si>
    <t>balenie</t>
  </si>
  <si>
    <t>Samoistiaca matica M6</t>
  </si>
  <si>
    <t>PP krytka na samoistiacu maticu M6</t>
  </si>
  <si>
    <t>Sedlová svorka dvojitá 5mm</t>
  </si>
  <si>
    <t>Skrutka nábytkárska s plochou hlavou M6*60</t>
  </si>
  <si>
    <t>Lanko poplastované3/4</t>
  </si>
  <si>
    <t>Šponovák M6</t>
  </si>
  <si>
    <t>Montáž oplotenia</t>
  </si>
  <si>
    <t>Dielo</t>
  </si>
  <si>
    <t>Rozvádzač  RO</t>
  </si>
  <si>
    <t>Rozvodnica na omietku, oceľovoplechová, krytie min. IP 44</t>
  </si>
  <si>
    <t>Hlavný vypínač, 3-pól, min. 32A</t>
  </si>
  <si>
    <t>Hlavný vypínač, 3-pól, min. 20A</t>
  </si>
  <si>
    <t>Istič 16A, charakteristika C, 3-pólový</t>
  </si>
  <si>
    <t>Vývodka P 21</t>
  </si>
  <si>
    <t>Vývodka P 16</t>
  </si>
  <si>
    <t>Prepoj. mostík N7 (ak nie je súčasťou skrinky)</t>
  </si>
  <si>
    <t>Prepoj. mostík PE7 (ak nie je súčasťou skrinky)</t>
  </si>
  <si>
    <t>Podužný merač el.energie</t>
  </si>
  <si>
    <t xml:space="preserve">Istič PR/61 C10, </t>
  </si>
  <si>
    <t>Rozvodka/855.80/Acedur/P67</t>
  </si>
  <si>
    <t>CYKY-J/3x1,5</t>
  </si>
  <si>
    <t>LED svietidlo 1x200W, HS, IP 65</t>
  </si>
  <si>
    <t xml:space="preserve">FE galvanizovaný alebo  výložník+T kus-komplet v. 2 m, </t>
  </si>
  <si>
    <t>Revízna správa a PD</t>
  </si>
  <si>
    <t>Montáž elektroinštalácie</t>
  </si>
  <si>
    <t>Doprava materiálu a strojov</t>
  </si>
  <si>
    <t>Objekt : SO 01 Multifunkčné ihrisko 33x18m ZL - BV</t>
  </si>
  <si>
    <t>110011000</t>
  </si>
  <si>
    <t>121101101</t>
  </si>
  <si>
    <t>181201102</t>
  </si>
  <si>
    <t>132201101</t>
  </si>
  <si>
    <t>131201201</t>
  </si>
  <si>
    <t>133201101</t>
  </si>
  <si>
    <t>210221010</t>
  </si>
  <si>
    <t>918101111</t>
  </si>
  <si>
    <t>338171112</t>
  </si>
  <si>
    <t xml:space="preserve">275313511 </t>
  </si>
  <si>
    <t>592173220</t>
  </si>
  <si>
    <t>916311123</t>
  </si>
  <si>
    <t>275313511</t>
  </si>
  <si>
    <t>275121110</t>
  </si>
  <si>
    <t>2455C0245</t>
  </si>
  <si>
    <t>2463F0822</t>
  </si>
  <si>
    <t>2463F0823</t>
  </si>
  <si>
    <t>553050820</t>
  </si>
  <si>
    <t>553050841</t>
  </si>
  <si>
    <t>553050839</t>
  </si>
  <si>
    <t>553050827</t>
  </si>
  <si>
    <t>313162622</t>
  </si>
  <si>
    <t>3132A4426</t>
  </si>
  <si>
    <t>767171229</t>
  </si>
  <si>
    <t>338171239</t>
  </si>
  <si>
    <t>313162623</t>
  </si>
  <si>
    <t>553050844</t>
  </si>
  <si>
    <t>553050838</t>
  </si>
  <si>
    <t>313162627</t>
  </si>
  <si>
    <t>313162631</t>
  </si>
  <si>
    <t>3132A4826</t>
  </si>
  <si>
    <t>3132A4898</t>
  </si>
  <si>
    <t>553081241</t>
  </si>
  <si>
    <t>767171235</t>
  </si>
  <si>
    <t>767171236</t>
  </si>
  <si>
    <t>553087202</t>
  </si>
  <si>
    <t>3132A4721</t>
  </si>
  <si>
    <t xml:space="preserve">Skrutka nabyt.s plochou hl.M6*120 </t>
  </si>
  <si>
    <t xml:space="preserve">Skrutka nabyt.s plochou hl.M6*80 </t>
  </si>
  <si>
    <t xml:space="preserve">Skrutka nabyt.s plochou hl. na imbuse M6*30 </t>
  </si>
  <si>
    <t>3132D1457</t>
  </si>
  <si>
    <t>3132C1492</t>
  </si>
  <si>
    <t>3132A1752</t>
  </si>
  <si>
    <t>3132A1753</t>
  </si>
  <si>
    <t>3132A1450</t>
  </si>
  <si>
    <t>3132A1452</t>
  </si>
  <si>
    <t>3132A1487</t>
  </si>
  <si>
    <t>3132A1453</t>
  </si>
  <si>
    <t>3132A1454</t>
  </si>
  <si>
    <t>3132A1458</t>
  </si>
  <si>
    <t>3132A1460</t>
  </si>
  <si>
    <t>3132A7499</t>
  </si>
  <si>
    <t>2463F0820</t>
  </si>
  <si>
    <t>31318C540</t>
  </si>
  <si>
    <t>3132A1710</t>
  </si>
  <si>
    <t>920AM5680</t>
  </si>
  <si>
    <t>920AM5681</t>
  </si>
  <si>
    <t>358334978</t>
  </si>
  <si>
    <t>999201100</t>
  </si>
  <si>
    <t>krytka štvorcová na jakle-zátka</t>
  </si>
</sst>
</file>

<file path=xl/styles.xml><?xml version="1.0" encoding="utf-8"?>
<styleSheet xmlns="http://schemas.openxmlformats.org/spreadsheetml/2006/main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7.5"/>
      <color rgb="FFFFFFFF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1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i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10" fillId="0" borderId="63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3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3" applyFont="0" applyFill="0"/>
    <xf numFmtId="0" fontId="10" fillId="0" borderId="63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4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  <xf numFmtId="0" fontId="17" fillId="0" borderId="0"/>
    <xf numFmtId="0" fontId="17" fillId="0" borderId="0"/>
    <xf numFmtId="0" fontId="17" fillId="0" borderId="0"/>
  </cellStyleXfs>
  <cellXfs count="166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/>
    <xf numFmtId="0" fontId="1" fillId="0" borderId="58" xfId="0" applyFont="1" applyBorder="1" applyAlignment="1" applyProtection="1">
      <alignment horizontal="center" vertical="center"/>
    </xf>
    <xf numFmtId="0" fontId="1" fillId="0" borderId="59" xfId="0" applyNumberFormat="1" applyFont="1" applyBorder="1" applyAlignment="1" applyProtection="1">
      <alignment horizontal="center"/>
    </xf>
    <xf numFmtId="0" fontId="1" fillId="0" borderId="60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167" fontId="1" fillId="0" borderId="58" xfId="0" applyNumberFormat="1" applyFont="1" applyBorder="1" applyProtection="1"/>
    <xf numFmtId="0" fontId="1" fillId="0" borderId="58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8" xfId="0" applyNumberFormat="1" applyFont="1" applyBorder="1" applyAlignment="1" applyProtection="1">
      <alignment horizontal="left"/>
    </xf>
    <xf numFmtId="0" fontId="1" fillId="0" borderId="58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right" vertical="top"/>
    </xf>
    <xf numFmtId="49" fontId="15" fillId="0" borderId="66" xfId="0" applyNumberFormat="1" applyFont="1" applyBorder="1" applyAlignment="1" applyProtection="1">
      <alignment vertical="top"/>
    </xf>
    <xf numFmtId="49" fontId="1" fillId="0" borderId="66" xfId="0" applyNumberFormat="1" applyFont="1" applyBorder="1" applyAlignment="1" applyProtection="1">
      <alignment vertical="top"/>
    </xf>
    <xf numFmtId="49" fontId="1" fillId="0" borderId="66" xfId="0" applyNumberFormat="1" applyFont="1" applyBorder="1" applyAlignment="1" applyProtection="1">
      <alignment horizontal="left" vertical="top" wrapText="1"/>
    </xf>
    <xf numFmtId="167" fontId="1" fillId="0" borderId="66" xfId="0" applyNumberFormat="1" applyFont="1" applyBorder="1" applyAlignment="1" applyProtection="1">
      <alignment vertical="top"/>
    </xf>
    <xf numFmtId="0" fontId="1" fillId="0" borderId="66" xfId="0" applyFont="1" applyBorder="1" applyAlignment="1" applyProtection="1">
      <alignment vertical="top"/>
    </xf>
    <xf numFmtId="4" fontId="1" fillId="0" borderId="66" xfId="0" applyNumberFormat="1" applyFont="1" applyBorder="1" applyAlignment="1" applyProtection="1">
      <alignment vertical="top"/>
    </xf>
    <xf numFmtId="0" fontId="1" fillId="0" borderId="66" xfId="0" applyFont="1" applyBorder="1" applyAlignment="1" applyProtection="1">
      <alignment horizontal="center" vertical="top"/>
    </xf>
    <xf numFmtId="171" fontId="1" fillId="0" borderId="66" xfId="0" applyNumberFormat="1" applyFont="1" applyBorder="1" applyAlignment="1" applyProtection="1">
      <alignment vertical="top"/>
    </xf>
    <xf numFmtId="49" fontId="1" fillId="0" borderId="66" xfId="0" applyNumberFormat="1" applyFont="1" applyBorder="1" applyAlignment="1" applyProtection="1">
      <alignment horizontal="right" vertical="top" wrapText="1"/>
    </xf>
    <xf numFmtId="4" fontId="15" fillId="0" borderId="66" xfId="0" applyNumberFormat="1" applyFont="1" applyBorder="1" applyAlignment="1" applyProtection="1">
      <alignment vertical="top"/>
    </xf>
    <xf numFmtId="167" fontId="15" fillId="0" borderId="66" xfId="0" applyNumberFormat="1" applyFont="1" applyBorder="1" applyAlignment="1" applyProtection="1">
      <alignment vertical="top"/>
    </xf>
    <xf numFmtId="49" fontId="15" fillId="0" borderId="66" xfId="0" applyNumberFormat="1" applyFont="1" applyBorder="1" applyAlignment="1" applyProtection="1">
      <alignment horizontal="left" vertical="top" wrapText="1"/>
    </xf>
    <xf numFmtId="0" fontId="1" fillId="0" borderId="66" xfId="0" applyFont="1" applyBorder="1" applyProtection="1"/>
    <xf numFmtId="4" fontId="1" fillId="0" borderId="66" xfId="0" applyNumberFormat="1" applyFont="1" applyBorder="1" applyProtection="1"/>
    <xf numFmtId="0" fontId="16" fillId="0" borderId="0" xfId="0" applyFont="1" applyProtection="1"/>
    <xf numFmtId="0" fontId="16" fillId="0" borderId="0" xfId="8" applyFont="1" applyAlignment="1">
      <alignment horizontal="left" vertical="center"/>
    </xf>
    <xf numFmtId="0" fontId="16" fillId="0" borderId="58" xfId="0" applyFont="1" applyBorder="1" applyAlignment="1" applyProtection="1">
      <alignment horizontal="center"/>
    </xf>
    <xf numFmtId="49" fontId="16" fillId="0" borderId="66" xfId="0" applyNumberFormat="1" applyFont="1" applyBorder="1" applyAlignment="1" applyProtection="1">
      <alignment vertical="top"/>
    </xf>
    <xf numFmtId="49" fontId="16" fillId="0" borderId="66" xfId="0" applyNumberFormat="1" applyFont="1" applyBorder="1" applyAlignment="1" applyProtection="1">
      <alignment horizontal="right" vertical="top" wrapText="1"/>
    </xf>
    <xf numFmtId="0" fontId="16" fillId="0" borderId="66" xfId="0" applyFont="1" applyBorder="1" applyProtection="1"/>
    <xf numFmtId="0" fontId="16" fillId="0" borderId="61" xfId="0" applyFont="1" applyBorder="1" applyAlignment="1" applyProtection="1">
      <alignment horizontal="center"/>
    </xf>
    <xf numFmtId="9" fontId="1" fillId="0" borderId="62" xfId="0" applyNumberFormat="1" applyFont="1" applyBorder="1" applyAlignment="1" applyProtection="1">
      <alignment horizontal="center"/>
    </xf>
    <xf numFmtId="0" fontId="16" fillId="0" borderId="65" xfId="0" applyFont="1" applyBorder="1" applyAlignment="1" applyProtection="1">
      <alignment horizontal="center"/>
    </xf>
    <xf numFmtId="0" fontId="16" fillId="0" borderId="67" xfId="0" applyFont="1" applyBorder="1" applyAlignment="1" applyProtection="1">
      <alignment horizontal="center"/>
    </xf>
    <xf numFmtId="0" fontId="16" fillId="0" borderId="19" xfId="8" applyFont="1" applyBorder="1" applyAlignment="1">
      <alignment horizontal="center" vertical="center"/>
    </xf>
    <xf numFmtId="49" fontId="16" fillId="0" borderId="66" xfId="0" applyNumberFormat="1" applyFont="1" applyBorder="1" applyAlignment="1" applyProtection="1">
      <alignment horizontal="left" vertical="top" wrapText="1"/>
    </xf>
    <xf numFmtId="0" fontId="16" fillId="0" borderId="66" xfId="0" applyFont="1" applyBorder="1" applyAlignment="1" applyProtection="1">
      <alignment vertical="top"/>
    </xf>
    <xf numFmtId="49" fontId="18" fillId="0" borderId="66" xfId="0" applyNumberFormat="1" applyFont="1" applyBorder="1" applyAlignment="1" applyProtection="1">
      <alignment horizontal="left" vertical="top" wrapText="1"/>
    </xf>
    <xf numFmtId="167" fontId="18" fillId="0" borderId="66" xfId="0" applyNumberFormat="1" applyFont="1" applyBorder="1" applyAlignment="1" applyProtection="1">
      <alignment vertical="top"/>
    </xf>
    <xf numFmtId="0" fontId="18" fillId="0" borderId="66" xfId="0" applyFont="1" applyBorder="1" applyAlignment="1" applyProtection="1">
      <alignment vertical="top"/>
    </xf>
    <xf numFmtId="0" fontId="3" fillId="0" borderId="66" xfId="0" applyFont="1" applyBorder="1" applyProtection="1"/>
    <xf numFmtId="4" fontId="3" fillId="0" borderId="66" xfId="0" applyNumberFormat="1" applyFont="1" applyBorder="1" applyProtection="1"/>
  </cellXfs>
  <cellStyles count="35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 2 2" xfId="32"/>
    <cellStyle name="normálne 2 3" xfId="33"/>
    <cellStyle name="normálne 2 4" xfId="34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workbookViewId="0">
      <selection activeCell="E21" sqref="E21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149" t="s">
        <v>156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2" t="s">
        <v>5</v>
      </c>
      <c r="AA1" s="82" t="s">
        <v>6</v>
      </c>
      <c r="AB1" s="82" t="s">
        <v>7</v>
      </c>
      <c r="AC1" s="82" t="s">
        <v>8</v>
      </c>
      <c r="AD1" s="82" t="s">
        <v>9</v>
      </c>
    </row>
    <row r="2" spans="2:30" ht="18" customHeight="1">
      <c r="B2" s="4"/>
      <c r="C2" s="5" t="s">
        <v>106</v>
      </c>
      <c r="D2" s="5"/>
      <c r="E2" s="5"/>
      <c r="F2" s="5"/>
      <c r="G2" s="6" t="s">
        <v>62</v>
      </c>
      <c r="H2" s="5"/>
      <c r="I2" s="5"/>
      <c r="J2" s="65"/>
      <c r="Z2" s="82" t="s">
        <v>14</v>
      </c>
      <c r="AA2" s="83" t="s">
        <v>63</v>
      </c>
      <c r="AB2" s="83" t="s">
        <v>16</v>
      </c>
      <c r="AC2" s="83"/>
      <c r="AD2" s="84"/>
    </row>
    <row r="3" spans="2:30" ht="18" customHeight="1">
      <c r="B3" s="7"/>
      <c r="C3" s="8" t="s">
        <v>302</v>
      </c>
      <c r="D3" s="8"/>
      <c r="E3" s="8"/>
      <c r="F3" s="8"/>
      <c r="G3" s="9" t="s">
        <v>64</v>
      </c>
      <c r="H3" s="8"/>
      <c r="I3" s="8"/>
      <c r="J3" s="66"/>
      <c r="Z3" s="82" t="s">
        <v>17</v>
      </c>
      <c r="AA3" s="83" t="s">
        <v>65</v>
      </c>
      <c r="AB3" s="83" t="s">
        <v>16</v>
      </c>
      <c r="AC3" s="83" t="s">
        <v>19</v>
      </c>
      <c r="AD3" s="84" t="s">
        <v>20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7"/>
      <c r="Z4" s="82" t="s">
        <v>21</v>
      </c>
      <c r="AA4" s="83" t="s">
        <v>66</v>
      </c>
      <c r="AB4" s="83" t="s">
        <v>16</v>
      </c>
      <c r="AC4" s="83"/>
      <c r="AD4" s="84"/>
    </row>
    <row r="5" spans="2:30" ht="18" customHeight="1">
      <c r="B5" s="13"/>
      <c r="C5" s="14" t="s">
        <v>67</v>
      </c>
      <c r="D5" s="14"/>
      <c r="E5" s="14" t="s">
        <v>68</v>
      </c>
      <c r="F5" s="15"/>
      <c r="G5" s="15" t="s">
        <v>69</v>
      </c>
      <c r="H5" s="14" t="s">
        <v>107</v>
      </c>
      <c r="I5" s="15" t="s">
        <v>70</v>
      </c>
      <c r="J5" s="68" t="s">
        <v>108</v>
      </c>
      <c r="Z5" s="82" t="s">
        <v>22</v>
      </c>
      <c r="AA5" s="83" t="s">
        <v>65</v>
      </c>
      <c r="AB5" s="83" t="s">
        <v>16</v>
      </c>
      <c r="AC5" s="83" t="s">
        <v>19</v>
      </c>
      <c r="AD5" s="84" t="s">
        <v>20</v>
      </c>
    </row>
    <row r="6" spans="2:30" ht="18" customHeight="1">
      <c r="B6" s="4"/>
      <c r="C6" s="5" t="s">
        <v>1</v>
      </c>
      <c r="D6" s="5"/>
      <c r="E6" s="5"/>
      <c r="F6" s="5"/>
      <c r="G6" s="5" t="s">
        <v>71</v>
      </c>
      <c r="H6" s="5"/>
      <c r="I6" s="5"/>
      <c r="J6" s="65"/>
    </row>
    <row r="7" spans="2:30" ht="18" customHeight="1">
      <c r="B7" s="16"/>
      <c r="C7" s="17"/>
      <c r="D7" s="18"/>
      <c r="E7" s="18"/>
      <c r="F7" s="18"/>
      <c r="G7" s="18" t="s">
        <v>72</v>
      </c>
      <c r="H7" s="18"/>
      <c r="I7" s="18"/>
      <c r="J7" s="69"/>
    </row>
    <row r="8" spans="2:30" ht="18" customHeight="1">
      <c r="B8" s="7"/>
      <c r="C8" s="8" t="s">
        <v>0</v>
      </c>
      <c r="D8" s="8" t="s">
        <v>109</v>
      </c>
      <c r="E8" s="8"/>
      <c r="F8" s="8"/>
      <c r="G8" s="8" t="s">
        <v>71</v>
      </c>
      <c r="H8" s="8">
        <v>36407020</v>
      </c>
      <c r="I8" s="8"/>
      <c r="J8" s="66"/>
    </row>
    <row r="9" spans="2:30" ht="18" customHeight="1">
      <c r="B9" s="10"/>
      <c r="C9" s="12"/>
      <c r="D9" s="11"/>
      <c r="E9" s="11"/>
      <c r="F9" s="11"/>
      <c r="G9" s="18" t="s">
        <v>72</v>
      </c>
      <c r="H9" s="11">
        <v>2020123237</v>
      </c>
      <c r="I9" s="11"/>
      <c r="J9" s="67"/>
    </row>
    <row r="10" spans="2:30" ht="18" customHeight="1">
      <c r="B10" s="7"/>
      <c r="C10" s="8" t="s">
        <v>73</v>
      </c>
      <c r="D10" s="8"/>
      <c r="E10" s="8"/>
      <c r="F10" s="8"/>
      <c r="G10" s="8" t="s">
        <v>71</v>
      </c>
      <c r="H10" s="8"/>
      <c r="I10" s="8"/>
      <c r="J10" s="66"/>
    </row>
    <row r="11" spans="2:30" ht="18" customHeight="1">
      <c r="B11" s="19"/>
      <c r="C11" s="20"/>
      <c r="D11" s="20"/>
      <c r="E11" s="20"/>
      <c r="F11" s="20"/>
      <c r="G11" s="20" t="s">
        <v>72</v>
      </c>
      <c r="H11" s="20"/>
      <c r="I11" s="20"/>
      <c r="J11" s="70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1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2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3">
        <f>IF(G14&lt;&gt;0,ROUND($J$31/G14,0),0)</f>
        <v>0</v>
      </c>
    </row>
    <row r="15" spans="2:30" ht="18" customHeight="1">
      <c r="B15" s="28" t="s">
        <v>74</v>
      </c>
      <c r="C15" s="29" t="s">
        <v>75</v>
      </c>
      <c r="D15" s="158" t="s">
        <v>168</v>
      </c>
      <c r="E15" s="158" t="s">
        <v>153</v>
      </c>
      <c r="F15" s="30" t="s">
        <v>76</v>
      </c>
      <c r="G15" s="28" t="s">
        <v>77</v>
      </c>
      <c r="H15" s="31" t="s">
        <v>78</v>
      </c>
      <c r="I15" s="42"/>
      <c r="J15" s="43"/>
    </row>
    <row r="16" spans="2:30" ht="18" customHeight="1">
      <c r="B16" s="32">
        <v>1</v>
      </c>
      <c r="C16" s="33" t="s">
        <v>79</v>
      </c>
      <c r="D16" s="124">
        <f>Rekapitulacia!B18</f>
        <v>30497.527999999995</v>
      </c>
      <c r="E16" s="124">
        <v>0</v>
      </c>
      <c r="F16" s="125">
        <f>D16+E16</f>
        <v>30497.527999999995</v>
      </c>
      <c r="G16" s="32">
        <v>6</v>
      </c>
      <c r="H16" s="34" t="s">
        <v>110</v>
      </c>
      <c r="I16" s="74"/>
      <c r="J16" s="125">
        <v>0</v>
      </c>
    </row>
    <row r="17" spans="2:10" ht="18" customHeight="1">
      <c r="B17" s="35">
        <v>2</v>
      </c>
      <c r="C17" s="36" t="s">
        <v>80</v>
      </c>
      <c r="D17" s="126">
        <f>Rekapitulacia!B22</f>
        <v>25356.360799999999</v>
      </c>
      <c r="E17" s="126">
        <v>0</v>
      </c>
      <c r="F17" s="125">
        <f>D17+E17</f>
        <v>25356.360799999999</v>
      </c>
      <c r="G17" s="35">
        <v>7</v>
      </c>
      <c r="H17" s="37" t="s">
        <v>111</v>
      </c>
      <c r="I17" s="8"/>
      <c r="J17" s="127">
        <v>0</v>
      </c>
    </row>
    <row r="18" spans="2:10" ht="18" customHeight="1">
      <c r="B18" s="35">
        <v>3</v>
      </c>
      <c r="C18" s="36" t="s">
        <v>81</v>
      </c>
      <c r="D18" s="126">
        <f>Rekapitulacia!B25</f>
        <v>4771</v>
      </c>
      <c r="E18" s="126">
        <v>0</v>
      </c>
      <c r="F18" s="125">
        <f>D18+E18</f>
        <v>4771</v>
      </c>
      <c r="G18" s="35">
        <v>8</v>
      </c>
      <c r="H18" s="37" t="s">
        <v>112</v>
      </c>
      <c r="I18" s="8"/>
      <c r="J18" s="127">
        <v>0</v>
      </c>
    </row>
    <row r="19" spans="2:10" ht="18" customHeight="1">
      <c r="B19" s="35">
        <v>4</v>
      </c>
      <c r="C19" s="36" t="s">
        <v>82</v>
      </c>
      <c r="D19" s="126"/>
      <c r="E19" s="126"/>
      <c r="F19" s="128">
        <f>D19+E19</f>
        <v>0</v>
      </c>
      <c r="G19" s="35">
        <v>9</v>
      </c>
      <c r="H19" s="37" t="s">
        <v>2</v>
      </c>
      <c r="I19" s="8"/>
      <c r="J19" s="127">
        <v>0</v>
      </c>
    </row>
    <row r="20" spans="2:10" ht="18" customHeight="1">
      <c r="B20" s="38">
        <v>5</v>
      </c>
      <c r="C20" s="39" t="s">
        <v>83</v>
      </c>
      <c r="D20" s="129">
        <f>SUM(D16:D19)</f>
        <v>60624.888799999993</v>
      </c>
      <c r="E20" s="130">
        <f>SUM(E16:E19)</f>
        <v>0</v>
      </c>
      <c r="F20" s="131">
        <f>SUM(F16:F19)</f>
        <v>60624.888799999993</v>
      </c>
      <c r="G20" s="40">
        <v>10</v>
      </c>
      <c r="I20" s="75" t="s">
        <v>84</v>
      </c>
      <c r="J20" s="131">
        <f>SUM(J16:J19)</f>
        <v>0</v>
      </c>
    </row>
    <row r="21" spans="2:10" ht="18" customHeight="1">
      <c r="B21" s="28" t="s">
        <v>85</v>
      </c>
      <c r="C21" s="41"/>
      <c r="D21" s="42" t="s">
        <v>86</v>
      </c>
      <c r="E21" s="42"/>
      <c r="F21" s="43"/>
      <c r="G21" s="28" t="s">
        <v>87</v>
      </c>
      <c r="H21" s="31" t="s">
        <v>88</v>
      </c>
      <c r="I21" s="42"/>
      <c r="J21" s="43"/>
    </row>
    <row r="22" spans="2:10" ht="18" customHeight="1">
      <c r="B22" s="32">
        <v>11</v>
      </c>
      <c r="C22" s="34" t="s">
        <v>113</v>
      </c>
      <c r="D22" s="44" t="s">
        <v>2</v>
      </c>
      <c r="E22" s="45">
        <v>0</v>
      </c>
      <c r="F22" s="125">
        <f>ROUND(((D16+E16+D17+E17+D18)*E22),2)</f>
        <v>0</v>
      </c>
      <c r="G22" s="35">
        <v>16</v>
      </c>
      <c r="H22" s="37" t="s">
        <v>89</v>
      </c>
      <c r="I22" s="76"/>
      <c r="J22" s="127">
        <v>0</v>
      </c>
    </row>
    <row r="23" spans="2:10" ht="18" customHeight="1">
      <c r="B23" s="35">
        <v>12</v>
      </c>
      <c r="C23" s="37" t="s">
        <v>114</v>
      </c>
      <c r="D23" s="46"/>
      <c r="E23" s="47">
        <v>0</v>
      </c>
      <c r="F23" s="127">
        <f>ROUND(((D16+E16+D17+E17+D18)*E23),2)</f>
        <v>0</v>
      </c>
      <c r="G23" s="35">
        <v>17</v>
      </c>
      <c r="H23" s="37" t="s">
        <v>116</v>
      </c>
      <c r="I23" s="76"/>
      <c r="J23" s="127">
        <v>0</v>
      </c>
    </row>
    <row r="24" spans="2:10" ht="18" customHeight="1">
      <c r="B24" s="35">
        <v>13</v>
      </c>
      <c r="C24" s="37" t="s">
        <v>115</v>
      </c>
      <c r="D24" s="46"/>
      <c r="E24" s="47">
        <v>0</v>
      </c>
      <c r="F24" s="127">
        <f>ROUND(((D16+E16+D17+E17+D18)*E24),2)</f>
        <v>0</v>
      </c>
      <c r="G24" s="35">
        <v>18</v>
      </c>
      <c r="H24" s="37" t="s">
        <v>117</v>
      </c>
      <c r="I24" s="76"/>
      <c r="J24" s="127">
        <v>0</v>
      </c>
    </row>
    <row r="25" spans="2:10" ht="18" customHeight="1">
      <c r="B25" s="35">
        <v>14</v>
      </c>
      <c r="C25" s="37" t="s">
        <v>2</v>
      </c>
      <c r="D25" s="46"/>
      <c r="E25" s="47">
        <v>0</v>
      </c>
      <c r="F25" s="127">
        <f>ROUND(((D16+E16+D17+E17+D18+E18)*E25),2)</f>
        <v>0</v>
      </c>
      <c r="G25" s="35">
        <v>19</v>
      </c>
      <c r="H25" s="37" t="s">
        <v>2</v>
      </c>
      <c r="I25" s="76"/>
      <c r="J25" s="127">
        <v>0</v>
      </c>
    </row>
    <row r="26" spans="2:10" ht="18" customHeight="1">
      <c r="B26" s="38">
        <v>15</v>
      </c>
      <c r="C26" s="48"/>
      <c r="D26" s="49"/>
      <c r="E26" s="49" t="s">
        <v>90</v>
      </c>
      <c r="F26" s="131">
        <f>SUM(F22:F25)</f>
        <v>0</v>
      </c>
      <c r="G26" s="38">
        <v>20</v>
      </c>
      <c r="H26" s="48"/>
      <c r="I26" s="49" t="s">
        <v>91</v>
      </c>
      <c r="J26" s="131">
        <f>SUM(J22:J25)</f>
        <v>0</v>
      </c>
    </row>
    <row r="27" spans="2:10" ht="18" customHeight="1">
      <c r="B27" s="50"/>
      <c r="C27" s="51" t="s">
        <v>92</v>
      </c>
      <c r="D27" s="52"/>
      <c r="E27" s="53" t="s">
        <v>93</v>
      </c>
      <c r="F27" s="54"/>
      <c r="G27" s="28" t="s">
        <v>94</v>
      </c>
      <c r="H27" s="31" t="s">
        <v>95</v>
      </c>
      <c r="I27" s="42"/>
      <c r="J27" s="43"/>
    </row>
    <row r="28" spans="2:10" ht="18" customHeight="1">
      <c r="B28" s="55"/>
      <c r="C28" s="56"/>
      <c r="D28" s="57"/>
      <c r="E28" s="58"/>
      <c r="F28" s="54"/>
      <c r="G28" s="32">
        <v>21</v>
      </c>
      <c r="H28" s="34"/>
      <c r="I28" s="77" t="s">
        <v>96</v>
      </c>
      <c r="J28" s="125">
        <f>ROUND(F20,2)+J20+F26+J26</f>
        <v>60624.89</v>
      </c>
    </row>
    <row r="29" spans="2:10" ht="18" customHeight="1">
      <c r="B29" s="55"/>
      <c r="C29" s="57" t="s">
        <v>97</v>
      </c>
      <c r="D29" s="57"/>
      <c r="E29" s="59"/>
      <c r="F29" s="54"/>
      <c r="G29" s="35">
        <v>22</v>
      </c>
      <c r="H29" s="37" t="s">
        <v>118</v>
      </c>
      <c r="I29" s="132">
        <f>J28-I30</f>
        <v>60624.89</v>
      </c>
      <c r="J29" s="127">
        <f>ROUND((I29*20)/100,2)</f>
        <v>12124.98</v>
      </c>
    </row>
    <row r="30" spans="2:10" ht="18" customHeight="1">
      <c r="B30" s="7"/>
      <c r="C30" s="8" t="s">
        <v>98</v>
      </c>
      <c r="D30" s="8"/>
      <c r="E30" s="59"/>
      <c r="F30" s="54"/>
      <c r="G30" s="35">
        <v>23</v>
      </c>
      <c r="H30" s="37" t="s">
        <v>119</v>
      </c>
      <c r="I30" s="132">
        <v>0</v>
      </c>
      <c r="J30" s="127">
        <f>ROUND((I30*0)/100,1)</f>
        <v>0</v>
      </c>
    </row>
    <row r="31" spans="2:10" ht="18" customHeight="1">
      <c r="B31" s="55"/>
      <c r="C31" s="57"/>
      <c r="D31" s="57"/>
      <c r="E31" s="59"/>
      <c r="F31" s="54"/>
      <c r="G31" s="38">
        <v>24</v>
      </c>
      <c r="H31" s="48"/>
      <c r="I31" s="49" t="s">
        <v>99</v>
      </c>
      <c r="J31" s="131">
        <f>SUM(J28:J30)</f>
        <v>72749.87</v>
      </c>
    </row>
    <row r="32" spans="2:10" ht="18" customHeight="1">
      <c r="B32" s="50"/>
      <c r="C32" s="57"/>
      <c r="D32" s="54"/>
      <c r="E32" s="60"/>
      <c r="F32" s="54"/>
      <c r="G32" s="61" t="s">
        <v>100</v>
      </c>
      <c r="H32" s="62" t="s">
        <v>120</v>
      </c>
      <c r="I32" s="78"/>
      <c r="J32" s="79">
        <v>0</v>
      </c>
    </row>
    <row r="33" spans="2:10" ht="18" customHeight="1">
      <c r="B33" s="63"/>
      <c r="C33" s="64"/>
      <c r="D33" s="51" t="s">
        <v>101</v>
      </c>
      <c r="E33" s="64"/>
      <c r="F33" s="64"/>
      <c r="G33" s="64"/>
      <c r="H33" s="64" t="s">
        <v>102</v>
      </c>
      <c r="I33" s="64"/>
      <c r="J33" s="80"/>
    </row>
    <row r="34" spans="2:10" ht="18" customHeight="1">
      <c r="B34" s="55"/>
      <c r="C34" s="56"/>
      <c r="D34" s="57"/>
      <c r="E34" s="57"/>
      <c r="F34" s="56"/>
      <c r="G34" s="57"/>
      <c r="H34" s="57"/>
      <c r="I34" s="57"/>
      <c r="J34" s="81"/>
    </row>
    <row r="35" spans="2:10" ht="18" customHeight="1">
      <c r="B35" s="55"/>
      <c r="C35" s="57" t="s">
        <v>97</v>
      </c>
      <c r="D35" s="57"/>
      <c r="E35" s="57"/>
      <c r="F35" s="56"/>
      <c r="G35" s="57" t="s">
        <v>97</v>
      </c>
      <c r="H35" s="57"/>
      <c r="I35" s="57"/>
      <c r="J35" s="81"/>
    </row>
    <row r="36" spans="2:10" ht="18" customHeight="1">
      <c r="B36" s="7"/>
      <c r="C36" s="8" t="s">
        <v>98</v>
      </c>
      <c r="D36" s="8"/>
      <c r="E36" s="8"/>
      <c r="F36" s="9"/>
      <c r="G36" s="8" t="s">
        <v>98</v>
      </c>
      <c r="H36" s="8"/>
      <c r="I36" s="8"/>
      <c r="J36" s="66"/>
    </row>
    <row r="37" spans="2:10" ht="18" customHeight="1">
      <c r="B37" s="55"/>
      <c r="C37" s="57" t="s">
        <v>93</v>
      </c>
      <c r="D37" s="57"/>
      <c r="E37" s="57"/>
      <c r="F37" s="56"/>
      <c r="G37" s="57" t="s">
        <v>93</v>
      </c>
      <c r="H37" s="57"/>
      <c r="I37" s="57"/>
      <c r="J37" s="81"/>
    </row>
    <row r="38" spans="2:10" ht="18" customHeight="1">
      <c r="B38" s="55"/>
      <c r="C38" s="57"/>
      <c r="D38" s="57"/>
      <c r="E38" s="57"/>
      <c r="F38" s="57"/>
      <c r="G38" s="57"/>
      <c r="H38" s="57"/>
      <c r="I38" s="57"/>
      <c r="J38" s="81"/>
    </row>
    <row r="39" spans="2:10" ht="18" customHeight="1">
      <c r="B39" s="55"/>
      <c r="C39" s="57"/>
      <c r="D39" s="57"/>
      <c r="E39" s="57"/>
      <c r="F39" s="57"/>
      <c r="G39" s="57"/>
      <c r="H39" s="57"/>
      <c r="I39" s="57"/>
      <c r="J39" s="81"/>
    </row>
    <row r="40" spans="2:10" ht="18" customHeight="1">
      <c r="B40" s="55"/>
      <c r="C40" s="57"/>
      <c r="D40" s="57"/>
      <c r="E40" s="57"/>
      <c r="F40" s="57"/>
      <c r="G40" s="57"/>
      <c r="H40" s="57"/>
      <c r="I40" s="57"/>
      <c r="J40" s="81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0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workbookViewId="0">
      <selection activeCell="A30" sqref="A30"/>
    </sheetView>
  </sheetViews>
  <sheetFormatPr defaultColWidth="9.140625" defaultRowHeight="12.75"/>
  <cols>
    <col min="1" max="1" width="42.28515625" style="85" customWidth="1"/>
    <col min="2" max="3" width="14.140625" style="86" customWidth="1"/>
    <col min="4" max="4" width="14.140625" style="87" customWidth="1"/>
    <col min="5" max="20" width="9.140625" style="85"/>
    <col min="21" max="22" width="5.7109375" style="85" customWidth="1"/>
    <col min="23" max="23" width="6.5703125" style="85" customWidth="1"/>
    <col min="24" max="24" width="24.28515625" style="85" customWidth="1"/>
    <col min="25" max="25" width="4.28515625" style="85" customWidth="1"/>
    <col min="26" max="26" width="8.28515625" style="85" customWidth="1"/>
    <col min="27" max="27" width="8.7109375" style="85" customWidth="1"/>
    <col min="28" max="16384" width="9.140625" style="85"/>
  </cols>
  <sheetData>
    <row r="1" spans="1:27">
      <c r="A1" s="89" t="s">
        <v>4</v>
      </c>
      <c r="C1" s="85"/>
      <c r="D1" s="89" t="s">
        <v>103</v>
      </c>
      <c r="W1" s="82" t="s">
        <v>5</v>
      </c>
      <c r="X1" s="82" t="s">
        <v>6</v>
      </c>
      <c r="Y1" s="82" t="s">
        <v>7</v>
      </c>
      <c r="Z1" s="82" t="s">
        <v>8</v>
      </c>
      <c r="AA1" s="82" t="s">
        <v>9</v>
      </c>
    </row>
    <row r="2" spans="1:27">
      <c r="A2" s="89" t="s">
        <v>12</v>
      </c>
      <c r="C2" s="85"/>
      <c r="D2" s="89" t="s">
        <v>13</v>
      </c>
      <c r="W2" s="82" t="s">
        <v>14</v>
      </c>
      <c r="X2" s="83" t="s">
        <v>58</v>
      </c>
      <c r="Y2" s="83" t="s">
        <v>16</v>
      </c>
      <c r="Z2" s="83"/>
      <c r="AA2" s="84"/>
    </row>
    <row r="3" spans="1:27">
      <c r="A3" s="89" t="s">
        <v>104</v>
      </c>
      <c r="C3" s="85"/>
      <c r="D3" s="89" t="s">
        <v>105</v>
      </c>
      <c r="W3" s="82" t="s">
        <v>17</v>
      </c>
      <c r="X3" s="83" t="s">
        <v>59</v>
      </c>
      <c r="Y3" s="83" t="s">
        <v>16</v>
      </c>
      <c r="Z3" s="83" t="s">
        <v>19</v>
      </c>
      <c r="AA3" s="84" t="s">
        <v>20</v>
      </c>
    </row>
    <row r="4" spans="1:27">
      <c r="B4" s="85"/>
      <c r="C4" s="85"/>
      <c r="D4" s="85"/>
      <c r="W4" s="82" t="s">
        <v>21</v>
      </c>
      <c r="X4" s="83" t="s">
        <v>60</v>
      </c>
      <c r="Y4" s="83" t="s">
        <v>16</v>
      </c>
      <c r="Z4" s="83"/>
      <c r="AA4" s="84"/>
    </row>
    <row r="5" spans="1:27">
      <c r="A5" s="89" t="s">
        <v>106</v>
      </c>
      <c r="B5" s="85"/>
      <c r="C5" s="85"/>
      <c r="D5" s="85"/>
      <c r="W5" s="82" t="s">
        <v>22</v>
      </c>
      <c r="X5" s="83" t="s">
        <v>59</v>
      </c>
      <c r="Y5" s="83" t="s">
        <v>16</v>
      </c>
      <c r="Z5" s="83" t="s">
        <v>19</v>
      </c>
      <c r="AA5" s="84" t="s">
        <v>20</v>
      </c>
    </row>
    <row r="6" spans="1:27">
      <c r="A6" s="89" t="s">
        <v>302</v>
      </c>
      <c r="B6" s="85"/>
      <c r="C6" s="85"/>
      <c r="D6" s="85"/>
    </row>
    <row r="7" spans="1:27">
      <c r="A7" s="89"/>
      <c r="B7" s="85"/>
      <c r="C7" s="85"/>
      <c r="D7" s="85"/>
    </row>
    <row r="8" spans="1:27" ht="13.5">
      <c r="A8" s="148" t="s">
        <v>156</v>
      </c>
      <c r="B8" s="90" t="str">
        <f>CONCATENATE(X2," ",Y2," ",Z2," ",AA2)</f>
        <v xml:space="preserve">Rekapitulácia rozpočtu v EUR  </v>
      </c>
    </row>
    <row r="9" spans="1:27">
      <c r="A9" s="91" t="s">
        <v>61</v>
      </c>
      <c r="B9" s="91" t="s">
        <v>30</v>
      </c>
      <c r="C9" s="154" t="s">
        <v>3</v>
      </c>
      <c r="D9" s="156" t="s">
        <v>158</v>
      </c>
    </row>
    <row r="10" spans="1:27">
      <c r="A10" s="92"/>
      <c r="B10" s="150" t="s">
        <v>157</v>
      </c>
      <c r="C10" s="155">
        <v>0.2</v>
      </c>
      <c r="D10" s="157" t="s">
        <v>159</v>
      </c>
    </row>
    <row r="12" spans="1:27">
      <c r="A12" s="153" t="s">
        <v>160</v>
      </c>
      <c r="B12" s="147">
        <f>Prehlad!G14</f>
        <v>300</v>
      </c>
      <c r="C12" s="147">
        <f>B12*0.2</f>
        <v>60</v>
      </c>
      <c r="D12" s="147">
        <f>SUM(B12:C12)</f>
        <v>360</v>
      </c>
    </row>
    <row r="13" spans="1:27">
      <c r="A13" s="146" t="s">
        <v>133</v>
      </c>
      <c r="B13" s="147">
        <f>Prehlad!G30</f>
        <v>2387.6479999999997</v>
      </c>
      <c r="C13" s="147">
        <f t="shared" ref="C13:C18" si="0">B13*0.2</f>
        <v>477.52959999999996</v>
      </c>
      <c r="D13" s="147">
        <f t="shared" ref="D13:D18" si="1">SUM(B13:C13)</f>
        <v>2865.1775999999995</v>
      </c>
    </row>
    <row r="14" spans="1:27">
      <c r="A14" s="146" t="s">
        <v>135</v>
      </c>
      <c r="B14" s="147">
        <f>Prehlad!G43</f>
        <v>3970.16</v>
      </c>
      <c r="C14" s="147">
        <f t="shared" si="0"/>
        <v>794.03200000000004</v>
      </c>
      <c r="D14" s="147">
        <f t="shared" si="1"/>
        <v>4764.192</v>
      </c>
    </row>
    <row r="15" spans="1:27">
      <c r="A15" s="146" t="s">
        <v>137</v>
      </c>
      <c r="B15" s="147">
        <f>Prehlad!G54</f>
        <v>8783.1999999999989</v>
      </c>
      <c r="C15" s="147">
        <f t="shared" si="0"/>
        <v>1756.6399999999999</v>
      </c>
      <c r="D15" s="147">
        <f t="shared" si="1"/>
        <v>10539.839999999998</v>
      </c>
    </row>
    <row r="16" spans="1:27">
      <c r="A16" s="146" t="s">
        <v>139</v>
      </c>
      <c r="B16" s="147">
        <f>Prehlad!G66</f>
        <v>13305.4</v>
      </c>
      <c r="C16" s="147">
        <f t="shared" si="0"/>
        <v>2661.08</v>
      </c>
      <c r="D16" s="147">
        <f t="shared" si="1"/>
        <v>15966.48</v>
      </c>
    </row>
    <row r="17" spans="1:4">
      <c r="A17" s="153" t="s">
        <v>161</v>
      </c>
      <c r="B17" s="147">
        <f>Prehlad!G82</f>
        <v>1751.12</v>
      </c>
      <c r="C17" s="147">
        <f t="shared" si="0"/>
        <v>350.22399999999999</v>
      </c>
      <c r="D17" s="147">
        <f t="shared" si="1"/>
        <v>2101.3440000000001</v>
      </c>
    </row>
    <row r="18" spans="1:4">
      <c r="A18" s="146" t="s">
        <v>143</v>
      </c>
      <c r="B18" s="147">
        <f>Prehlad!G83</f>
        <v>30497.527999999995</v>
      </c>
      <c r="C18" s="147">
        <f t="shared" si="0"/>
        <v>6099.5055999999995</v>
      </c>
      <c r="D18" s="147">
        <f t="shared" si="1"/>
        <v>36597.033599999995</v>
      </c>
    </row>
    <row r="19" spans="1:4">
      <c r="A19" s="146"/>
      <c r="B19" s="147"/>
      <c r="C19" s="147"/>
      <c r="D19" s="147"/>
    </row>
    <row r="20" spans="1:4">
      <c r="A20" s="153" t="s">
        <v>162</v>
      </c>
      <c r="B20" s="147">
        <f>Prehlad!G106</f>
        <v>6365.5000000000009</v>
      </c>
      <c r="C20" s="147">
        <f t="shared" ref="C20:C22" si="2">B20*0.2</f>
        <v>1273.1000000000004</v>
      </c>
      <c r="D20" s="147">
        <f t="shared" ref="D20:D22" si="3">SUM(B20:C20)</f>
        <v>7638.6000000000013</v>
      </c>
    </row>
    <row r="21" spans="1:4">
      <c r="A21" s="153" t="s">
        <v>163</v>
      </c>
      <c r="B21" s="147">
        <f>Prehlad!G142</f>
        <v>18990.860799999999</v>
      </c>
      <c r="C21" s="147">
        <f t="shared" si="2"/>
        <v>3798.1721600000001</v>
      </c>
      <c r="D21" s="147">
        <f t="shared" si="3"/>
        <v>22789.032959999997</v>
      </c>
    </row>
    <row r="22" spans="1:4">
      <c r="A22" s="146" t="s">
        <v>146</v>
      </c>
      <c r="B22" s="147">
        <f>Prehlad!G143</f>
        <v>25356.360799999999</v>
      </c>
      <c r="C22" s="147">
        <f t="shared" si="2"/>
        <v>5071.2721600000004</v>
      </c>
      <c r="D22" s="147">
        <f t="shared" si="3"/>
        <v>30427.632959999999</v>
      </c>
    </row>
    <row r="23" spans="1:4">
      <c r="A23" s="146"/>
      <c r="B23" s="147"/>
      <c r="C23" s="147"/>
      <c r="D23" s="147"/>
    </row>
    <row r="24" spans="1:4">
      <c r="A24" s="146" t="s">
        <v>148</v>
      </c>
      <c r="B24" s="147">
        <f>Prehlad!G163</f>
        <v>4771</v>
      </c>
      <c r="C24" s="147">
        <f t="shared" ref="C24:C25" si="4">B24*0.2</f>
        <v>954.2</v>
      </c>
      <c r="D24" s="147">
        <f t="shared" ref="D24:D25" si="5">SUM(B24:C24)</f>
        <v>5725.2</v>
      </c>
    </row>
    <row r="25" spans="1:4">
      <c r="A25" s="146" t="s">
        <v>151</v>
      </c>
      <c r="B25" s="147">
        <f>Prehlad!G164</f>
        <v>4771</v>
      </c>
      <c r="C25" s="147">
        <f t="shared" si="4"/>
        <v>954.2</v>
      </c>
      <c r="D25" s="147">
        <f t="shared" si="5"/>
        <v>5725.2</v>
      </c>
    </row>
    <row r="26" spans="1:4">
      <c r="A26" s="146"/>
      <c r="B26" s="147"/>
      <c r="C26" s="147"/>
      <c r="D26" s="147"/>
    </row>
    <row r="27" spans="1:4">
      <c r="A27" s="146" t="s">
        <v>152</v>
      </c>
      <c r="B27" s="147">
        <f>Prehlad!G168</f>
        <v>0</v>
      </c>
      <c r="C27" s="147">
        <f t="shared" ref="C27:C28" si="6">B27*0.2</f>
        <v>0</v>
      </c>
      <c r="D27" s="147">
        <f t="shared" ref="D27:D28" si="7">SUM(B27:C27)</f>
        <v>0</v>
      </c>
    </row>
    <row r="28" spans="1:4">
      <c r="A28" s="146" t="s">
        <v>154</v>
      </c>
      <c r="B28" s="147">
        <f>Prehlad!G169</f>
        <v>0</v>
      </c>
      <c r="C28" s="147">
        <f t="shared" si="6"/>
        <v>0</v>
      </c>
      <c r="D28" s="147">
        <f t="shared" si="7"/>
        <v>0</v>
      </c>
    </row>
    <row r="29" spans="1:4">
      <c r="A29" s="146"/>
      <c r="B29" s="147"/>
      <c r="C29" s="147"/>
      <c r="D29" s="147"/>
    </row>
    <row r="30" spans="1:4">
      <c r="A30" s="146"/>
      <c r="B30" s="147"/>
      <c r="C30" s="147"/>
      <c r="D30" s="147"/>
    </row>
    <row r="31" spans="1:4">
      <c r="A31" s="164" t="s">
        <v>155</v>
      </c>
      <c r="B31" s="165">
        <f>Prehlad!G170</f>
        <v>60624.888799999993</v>
      </c>
      <c r="C31" s="165">
        <f>B31*0.2</f>
        <v>12124.97776</v>
      </c>
      <c r="D31" s="165">
        <f>SUM(B31:C31)</f>
        <v>72749.866559999995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0"/>
  <sheetViews>
    <sheetView showGridLines="0" tabSelected="1" topLeftCell="A2" workbookViewId="0">
      <selection activeCell="C70" sqref="C70"/>
    </sheetView>
  </sheetViews>
  <sheetFormatPr defaultRowHeight="12.75"/>
  <cols>
    <col min="1" max="1" width="6.7109375" style="93" customWidth="1"/>
    <col min="2" max="2" width="13" style="94" customWidth="1"/>
    <col min="3" max="3" width="35.7109375" style="95" customWidth="1"/>
    <col min="4" max="4" width="10.7109375" style="96" customWidth="1"/>
    <col min="5" max="5" width="5.28515625" style="97" customWidth="1"/>
    <col min="6" max="7" width="9.85546875" style="98" customWidth="1"/>
    <col min="8" max="8" width="12.7109375" style="97" hidden="1" customWidth="1"/>
    <col min="9" max="11" width="13.28515625" style="96" hidden="1" customWidth="1"/>
    <col min="12" max="12" width="10.5703125" style="99" hidden="1" customWidth="1"/>
    <col min="13" max="13" width="10.28515625" style="99" hidden="1" customWidth="1"/>
    <col min="14" max="14" width="5.7109375" style="99" hidden="1" customWidth="1"/>
    <col min="15" max="15" width="9.140625" style="100" hidden="1" customWidth="1"/>
    <col min="16" max="17" width="5.7109375" style="97" hidden="1" customWidth="1"/>
    <col min="18" max="18" width="7.5703125" style="97" hidden="1" customWidth="1"/>
    <col min="19" max="19" width="24.85546875" style="97" hidden="1" customWidth="1"/>
    <col min="20" max="20" width="4.28515625" style="97" hidden="1" customWidth="1"/>
    <col min="21" max="21" width="8.28515625" style="97" hidden="1" customWidth="1"/>
    <col min="22" max="22" width="8.7109375" style="97" hidden="1" customWidth="1"/>
    <col min="23" max="26" width="9.140625" style="97" hidden="1" customWidth="1"/>
    <col min="27" max="27" width="9.140625" style="85"/>
    <col min="28" max="29" width="0" style="85" hidden="1" customWidth="1"/>
    <col min="30" max="16384" width="9.140625" style="85"/>
  </cols>
  <sheetData>
    <row r="1" spans="1:29" ht="24">
      <c r="A1" s="89" t="s">
        <v>4</v>
      </c>
      <c r="B1" s="85"/>
      <c r="C1" s="85"/>
      <c r="D1" s="89" t="s">
        <v>103</v>
      </c>
      <c r="E1" s="85"/>
      <c r="F1" s="86"/>
      <c r="G1" s="86"/>
      <c r="H1" s="85"/>
      <c r="I1" s="88"/>
      <c r="J1" s="88"/>
      <c r="K1" s="88"/>
      <c r="L1" s="85"/>
      <c r="M1" s="85"/>
      <c r="N1" s="85"/>
      <c r="O1" s="85"/>
      <c r="P1" s="85"/>
      <c r="Q1" s="85"/>
      <c r="R1" s="82" t="s">
        <v>5</v>
      </c>
      <c r="S1" s="82" t="s">
        <v>6</v>
      </c>
      <c r="T1" s="82" t="s">
        <v>7</v>
      </c>
      <c r="U1" s="82" t="s">
        <v>8</v>
      </c>
      <c r="V1" s="82" t="s">
        <v>9</v>
      </c>
      <c r="W1" s="115" t="s">
        <v>10</v>
      </c>
      <c r="X1" s="116" t="s">
        <v>11</v>
      </c>
      <c r="Y1" s="85"/>
      <c r="Z1" s="85"/>
    </row>
    <row r="2" spans="1:29">
      <c r="A2" s="89" t="s">
        <v>12</v>
      </c>
      <c r="B2" s="85"/>
      <c r="C2" s="85"/>
      <c r="D2" s="89" t="s">
        <v>13</v>
      </c>
      <c r="E2" s="85"/>
      <c r="F2" s="86"/>
      <c r="G2" s="86"/>
      <c r="H2" s="85"/>
      <c r="I2" s="88"/>
      <c r="J2" s="88"/>
      <c r="K2" s="88"/>
      <c r="L2" s="85"/>
      <c r="M2" s="85"/>
      <c r="N2" s="85"/>
      <c r="O2" s="85"/>
      <c r="P2" s="85"/>
      <c r="Q2" s="85"/>
      <c r="R2" s="82" t="s">
        <v>14</v>
      </c>
      <c r="S2" s="83" t="s">
        <v>15</v>
      </c>
      <c r="T2" s="83" t="s">
        <v>16</v>
      </c>
      <c r="U2" s="83"/>
      <c r="V2" s="84"/>
      <c r="W2" s="115">
        <v>1</v>
      </c>
      <c r="X2" s="117">
        <v>123.5</v>
      </c>
      <c r="Y2" s="85"/>
      <c r="Z2" s="85"/>
    </row>
    <row r="3" spans="1:29">
      <c r="A3" s="89" t="s">
        <v>104</v>
      </c>
      <c r="B3" s="85"/>
      <c r="C3" s="85"/>
      <c r="D3" s="89" t="s">
        <v>105</v>
      </c>
      <c r="E3" s="85"/>
      <c r="F3" s="86"/>
      <c r="G3" s="86"/>
      <c r="H3" s="85"/>
      <c r="I3" s="88"/>
      <c r="J3" s="88"/>
      <c r="K3" s="88"/>
      <c r="L3" s="85"/>
      <c r="M3" s="85"/>
      <c r="N3" s="85"/>
      <c r="O3" s="85"/>
      <c r="P3" s="85"/>
      <c r="Q3" s="85"/>
      <c r="R3" s="82" t="s">
        <v>17</v>
      </c>
      <c r="S3" s="83" t="s">
        <v>18</v>
      </c>
      <c r="T3" s="83" t="s">
        <v>16</v>
      </c>
      <c r="U3" s="83" t="s">
        <v>19</v>
      </c>
      <c r="V3" s="84" t="s">
        <v>20</v>
      </c>
      <c r="W3" s="115">
        <v>2</v>
      </c>
      <c r="X3" s="118">
        <v>123.46</v>
      </c>
      <c r="Y3" s="85"/>
      <c r="Z3" s="85"/>
    </row>
    <row r="4" spans="1:29">
      <c r="A4" s="89" t="s">
        <v>106</v>
      </c>
      <c r="B4" s="85"/>
      <c r="C4" s="85"/>
      <c r="D4" s="85"/>
      <c r="E4" s="85"/>
      <c r="F4" s="85"/>
      <c r="G4" s="85"/>
      <c r="H4" s="85"/>
      <c r="I4" s="88"/>
      <c r="J4" s="88"/>
      <c r="K4" s="88"/>
      <c r="L4" s="85"/>
      <c r="M4" s="85"/>
      <c r="N4" s="85"/>
      <c r="O4" s="85"/>
      <c r="P4" s="85"/>
      <c r="Q4" s="85"/>
      <c r="R4" s="82" t="s">
        <v>22</v>
      </c>
      <c r="S4" s="83" t="s">
        <v>18</v>
      </c>
      <c r="T4" s="83" t="s">
        <v>16</v>
      </c>
      <c r="U4" s="83" t="s">
        <v>19</v>
      </c>
      <c r="V4" s="84" t="s">
        <v>20</v>
      </c>
      <c r="W4" s="115">
        <v>4</v>
      </c>
      <c r="X4" s="119">
        <v>123.4567</v>
      </c>
      <c r="Y4" s="85"/>
      <c r="Z4" s="85"/>
    </row>
    <row r="5" spans="1:29">
      <c r="A5" s="89" t="s">
        <v>302</v>
      </c>
      <c r="B5" s="85"/>
      <c r="C5" s="85"/>
      <c r="D5" s="85"/>
      <c r="E5" s="85"/>
      <c r="F5" s="85"/>
      <c r="G5" s="85"/>
      <c r="H5" s="85"/>
      <c r="I5" s="88"/>
      <c r="J5" s="88"/>
      <c r="K5" s="88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15" t="s">
        <v>23</v>
      </c>
      <c r="X5" s="118">
        <v>123.46</v>
      </c>
      <c r="Y5" s="85"/>
      <c r="Z5" s="85"/>
    </row>
    <row r="6" spans="1:29">
      <c r="A6" s="89"/>
      <c r="B6" s="85"/>
      <c r="D6" s="85"/>
      <c r="E6" s="85"/>
      <c r="F6" s="85"/>
      <c r="G6" s="85"/>
      <c r="H6" s="85"/>
      <c r="I6" s="88"/>
      <c r="J6" s="88"/>
      <c r="K6" s="88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9" ht="13.5">
      <c r="A7" s="148" t="s">
        <v>156</v>
      </c>
      <c r="B7" s="101"/>
      <c r="C7" s="90" t="str">
        <f>CONCATENATE(S2," ",T2," ",U2," ",V2)</f>
        <v xml:space="preserve">Prehľad rozpočtových nákladov v EUR  </v>
      </c>
      <c r="D7" s="88"/>
      <c r="E7" s="85"/>
      <c r="F7" s="86"/>
      <c r="G7" s="86"/>
      <c r="H7" s="85"/>
      <c r="I7" s="88"/>
      <c r="J7" s="88"/>
      <c r="K7" s="88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9">
      <c r="A8" s="91" t="s">
        <v>24</v>
      </c>
      <c r="B8" s="91" t="s">
        <v>25</v>
      </c>
      <c r="C8" s="91" t="s">
        <v>26</v>
      </c>
      <c r="D8" s="91" t="s">
        <v>27</v>
      </c>
      <c r="E8" s="91" t="s">
        <v>28</v>
      </c>
      <c r="F8" s="91" t="s">
        <v>29</v>
      </c>
      <c r="G8" s="91" t="s">
        <v>30</v>
      </c>
      <c r="H8" s="103" t="s">
        <v>31</v>
      </c>
      <c r="I8" s="105" t="s">
        <v>27</v>
      </c>
      <c r="J8" s="105" t="s">
        <v>27</v>
      </c>
      <c r="K8" s="103" t="s">
        <v>27</v>
      </c>
      <c r="L8" s="106" t="s">
        <v>32</v>
      </c>
      <c r="M8" s="107" t="s">
        <v>33</v>
      </c>
      <c r="N8" s="108" t="s">
        <v>34</v>
      </c>
      <c r="O8" s="91" t="s">
        <v>35</v>
      </c>
      <c r="P8" s="91" t="s">
        <v>36</v>
      </c>
      <c r="Q8" s="91" t="s">
        <v>37</v>
      </c>
      <c r="R8" s="120" t="s">
        <v>38</v>
      </c>
      <c r="S8" s="120" t="s">
        <v>39</v>
      </c>
      <c r="T8" s="91" t="s">
        <v>34</v>
      </c>
      <c r="U8" s="91" t="s">
        <v>40</v>
      </c>
      <c r="V8" s="91" t="s">
        <v>41</v>
      </c>
      <c r="W8" s="121" t="s">
        <v>42</v>
      </c>
      <c r="X8" s="121" t="s">
        <v>43</v>
      </c>
      <c r="Y8" s="121" t="s">
        <v>27</v>
      </c>
      <c r="Z8" s="121" t="s">
        <v>44</v>
      </c>
      <c r="AB8" s="85" t="s">
        <v>121</v>
      </c>
      <c r="AC8" s="85" t="s">
        <v>123</v>
      </c>
    </row>
    <row r="9" spans="1:29">
      <c r="A9" s="92" t="s">
        <v>45</v>
      </c>
      <c r="B9" s="102"/>
      <c r="C9" s="92" t="s">
        <v>46</v>
      </c>
      <c r="D9" s="92" t="s">
        <v>47</v>
      </c>
      <c r="E9" s="92" t="s">
        <v>48</v>
      </c>
      <c r="F9" s="92" t="s">
        <v>49</v>
      </c>
      <c r="G9" s="92"/>
      <c r="H9" s="104"/>
      <c r="I9" s="109" t="s">
        <v>50</v>
      </c>
      <c r="J9" s="109" t="s">
        <v>51</v>
      </c>
      <c r="K9" s="104" t="s">
        <v>52</v>
      </c>
      <c r="L9" s="110" t="s">
        <v>53</v>
      </c>
      <c r="M9" s="111" t="s">
        <v>54</v>
      </c>
      <c r="N9" s="112" t="s">
        <v>55</v>
      </c>
      <c r="O9" s="113"/>
      <c r="P9" s="114"/>
      <c r="Q9" s="114"/>
      <c r="R9" s="122" t="s">
        <v>56</v>
      </c>
      <c r="S9" s="122" t="s">
        <v>45</v>
      </c>
      <c r="T9" s="92" t="s">
        <v>57</v>
      </c>
      <c r="U9" s="114"/>
      <c r="V9" s="114"/>
      <c r="W9" s="123"/>
      <c r="X9" s="123"/>
      <c r="Y9" s="123"/>
      <c r="Z9" s="123"/>
      <c r="AB9" s="85" t="s">
        <v>122</v>
      </c>
      <c r="AC9" s="85" t="s">
        <v>124</v>
      </c>
    </row>
    <row r="11" spans="1:29">
      <c r="A11" s="133"/>
      <c r="B11" s="134" t="s">
        <v>125</v>
      </c>
      <c r="C11" s="136"/>
      <c r="D11" s="137"/>
      <c r="E11" s="138"/>
      <c r="F11" s="139"/>
      <c r="G11" s="139"/>
      <c r="H11" s="138"/>
      <c r="I11" s="137"/>
      <c r="J11" s="137"/>
      <c r="K11" s="137"/>
      <c r="L11" s="140"/>
      <c r="M11" s="140"/>
      <c r="N11" s="140"/>
      <c r="O11" s="14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9">
      <c r="A12" s="133"/>
      <c r="B12" s="151" t="s">
        <v>160</v>
      </c>
      <c r="C12" s="136"/>
      <c r="D12" s="137"/>
      <c r="E12" s="138"/>
      <c r="F12" s="139"/>
      <c r="G12" s="139"/>
      <c r="H12" s="138"/>
      <c r="I12" s="137"/>
      <c r="J12" s="137"/>
      <c r="K12" s="137"/>
      <c r="L12" s="140"/>
      <c r="M12" s="140"/>
      <c r="N12" s="140"/>
      <c r="O12" s="14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9">
      <c r="A13" s="133">
        <v>1</v>
      </c>
      <c r="B13" s="135" t="s">
        <v>303</v>
      </c>
      <c r="C13" s="159" t="s">
        <v>169</v>
      </c>
      <c r="D13" s="137">
        <v>1</v>
      </c>
      <c r="E13" s="160" t="s">
        <v>170</v>
      </c>
      <c r="F13" s="139">
        <v>300</v>
      </c>
      <c r="G13" s="139">
        <f>ROUND(D13*F13,2)</f>
        <v>300</v>
      </c>
      <c r="H13" s="138" t="s">
        <v>128</v>
      </c>
      <c r="I13" s="137"/>
      <c r="J13" s="137"/>
      <c r="K13" s="137"/>
      <c r="L13" s="140"/>
      <c r="M13" s="140"/>
      <c r="N13" s="140" t="s">
        <v>94</v>
      </c>
      <c r="O13" s="141"/>
      <c r="P13" s="135" t="s">
        <v>129</v>
      </c>
      <c r="Q13" s="135" t="s">
        <v>126</v>
      </c>
      <c r="R13" s="138" t="s">
        <v>130</v>
      </c>
      <c r="S13" s="138"/>
      <c r="T13" s="138">
        <v>1</v>
      </c>
      <c r="U13" s="138"/>
      <c r="V13" s="138"/>
      <c r="W13" s="138"/>
      <c r="X13" s="138"/>
      <c r="Y13" s="138"/>
      <c r="Z13" s="138"/>
      <c r="AB13" s="85" t="s">
        <v>131</v>
      </c>
      <c r="AC13" s="85" t="s">
        <v>132</v>
      </c>
    </row>
    <row r="14" spans="1:29">
      <c r="A14" s="133"/>
      <c r="B14" s="135"/>
      <c r="C14" s="152" t="s">
        <v>164</v>
      </c>
      <c r="D14" s="143"/>
      <c r="E14" s="138"/>
      <c r="F14" s="139"/>
      <c r="G14" s="143">
        <f>SUM(G11:G13)</f>
        <v>300</v>
      </c>
      <c r="H14" s="138"/>
      <c r="I14" s="137"/>
      <c r="J14" s="137"/>
      <c r="K14" s="137"/>
      <c r="L14" s="140"/>
      <c r="M14" s="140"/>
      <c r="N14" s="140"/>
      <c r="O14" s="141">
        <f>SUM(O11:O13)</f>
        <v>0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9">
      <c r="A15" s="133"/>
      <c r="B15" s="135" t="s">
        <v>133</v>
      </c>
      <c r="C15" s="136"/>
      <c r="D15" s="137"/>
      <c r="E15" s="138"/>
      <c r="F15" s="139"/>
      <c r="G15" s="139"/>
      <c r="H15" s="138"/>
      <c r="I15" s="137"/>
      <c r="J15" s="137"/>
      <c r="K15" s="137"/>
      <c r="L15" s="140"/>
      <c r="M15" s="140"/>
      <c r="N15" s="140"/>
      <c r="O15" s="14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9" ht="25.5">
      <c r="A16" s="133">
        <v>2</v>
      </c>
      <c r="B16" s="135" t="s">
        <v>304</v>
      </c>
      <c r="C16" s="136" t="s">
        <v>171</v>
      </c>
      <c r="D16" s="137">
        <v>121.6</v>
      </c>
      <c r="E16" s="138" t="s">
        <v>127</v>
      </c>
      <c r="F16" s="139">
        <v>5</v>
      </c>
      <c r="G16" s="139">
        <f>F16*D16</f>
        <v>608</v>
      </c>
      <c r="H16" s="138"/>
      <c r="I16" s="137"/>
      <c r="J16" s="137"/>
      <c r="K16" s="137"/>
      <c r="L16" s="140"/>
      <c r="M16" s="140"/>
      <c r="N16" s="140"/>
      <c r="O16" s="14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>
      <c r="A17" s="133"/>
      <c r="B17" s="135"/>
      <c r="C17" s="136" t="s">
        <v>172</v>
      </c>
      <c r="D17" s="137"/>
      <c r="E17" s="138"/>
      <c r="F17" s="139"/>
      <c r="G17" s="139"/>
      <c r="H17" s="138"/>
      <c r="I17" s="137"/>
      <c r="J17" s="137"/>
      <c r="K17" s="137"/>
      <c r="L17" s="140"/>
      <c r="M17" s="140"/>
      <c r="N17" s="140"/>
      <c r="O17" s="14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ht="25.5">
      <c r="A18" s="133">
        <v>3</v>
      </c>
      <c r="B18" s="135" t="s">
        <v>305</v>
      </c>
      <c r="C18" s="136" t="s">
        <v>173</v>
      </c>
      <c r="D18" s="137">
        <v>608</v>
      </c>
      <c r="E18" s="138" t="s">
        <v>140</v>
      </c>
      <c r="F18" s="139">
        <v>0.5</v>
      </c>
      <c r="G18" s="139">
        <f>F18*D18</f>
        <v>304</v>
      </c>
      <c r="H18" s="138"/>
      <c r="I18" s="137"/>
      <c r="J18" s="137"/>
      <c r="K18" s="137"/>
      <c r="L18" s="140"/>
      <c r="M18" s="140"/>
      <c r="N18" s="140"/>
      <c r="O18" s="14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>
      <c r="A19" s="133">
        <v>4</v>
      </c>
      <c r="B19" s="135" t="s">
        <v>306</v>
      </c>
      <c r="C19" s="136" t="s">
        <v>174</v>
      </c>
      <c r="D19" s="137">
        <v>18</v>
      </c>
      <c r="E19" s="138" t="s">
        <v>127</v>
      </c>
      <c r="F19" s="139">
        <v>23</v>
      </c>
      <c r="G19" s="139">
        <f>F19*D19</f>
        <v>414</v>
      </c>
      <c r="H19" s="138"/>
      <c r="I19" s="137"/>
      <c r="J19" s="137"/>
      <c r="K19" s="137"/>
      <c r="L19" s="140"/>
      <c r="M19" s="140"/>
      <c r="N19" s="140"/>
      <c r="O19" s="14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>
      <c r="A20" s="133"/>
      <c r="B20" s="135"/>
      <c r="C20" s="161" t="s">
        <v>175</v>
      </c>
      <c r="D20" s="137"/>
      <c r="E20" s="138"/>
      <c r="F20" s="139"/>
      <c r="G20" s="139"/>
      <c r="H20" s="138"/>
      <c r="I20" s="137"/>
      <c r="J20" s="137"/>
      <c r="K20" s="137"/>
      <c r="L20" s="140"/>
      <c r="M20" s="140"/>
      <c r="N20" s="140"/>
      <c r="O20" s="14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>
      <c r="A21" s="133"/>
      <c r="B21" s="135"/>
      <c r="C21" s="161" t="s">
        <v>176</v>
      </c>
      <c r="D21" s="137"/>
      <c r="E21" s="138"/>
      <c r="F21" s="139"/>
      <c r="G21" s="139"/>
      <c r="H21" s="138"/>
      <c r="I21" s="137"/>
      <c r="J21" s="137"/>
      <c r="K21" s="137"/>
      <c r="L21" s="140"/>
      <c r="M21" s="140"/>
      <c r="N21" s="140"/>
      <c r="O21" s="141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>
      <c r="A22" s="133">
        <v>5</v>
      </c>
      <c r="B22" s="135" t="s">
        <v>307</v>
      </c>
      <c r="C22" s="136" t="s">
        <v>177</v>
      </c>
      <c r="D22" s="137">
        <v>2</v>
      </c>
      <c r="E22" s="138" t="s">
        <v>127</v>
      </c>
      <c r="F22" s="139">
        <v>23</v>
      </c>
      <c r="G22" s="139">
        <f>F22*D22</f>
        <v>46</v>
      </c>
      <c r="H22" s="138"/>
      <c r="I22" s="137"/>
      <c r="J22" s="137"/>
      <c r="K22" s="137"/>
      <c r="L22" s="140"/>
      <c r="M22" s="140"/>
      <c r="N22" s="140"/>
      <c r="O22" s="14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>
      <c r="A23" s="133"/>
      <c r="B23" s="135"/>
      <c r="C23" s="161" t="s">
        <v>178</v>
      </c>
      <c r="D23" s="137"/>
      <c r="E23" s="138"/>
      <c r="F23" s="139"/>
      <c r="G23" s="139"/>
      <c r="H23" s="138"/>
      <c r="I23" s="137"/>
      <c r="J23" s="137"/>
      <c r="K23" s="137"/>
      <c r="L23" s="140"/>
      <c r="M23" s="140"/>
      <c r="N23" s="140"/>
      <c r="O23" s="14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ht="25.5">
      <c r="A24" s="133">
        <v>6</v>
      </c>
      <c r="B24" s="135" t="s">
        <v>308</v>
      </c>
      <c r="C24" s="136" t="s">
        <v>179</v>
      </c>
      <c r="D24" s="137">
        <v>4.032</v>
      </c>
      <c r="E24" s="138" t="s">
        <v>127</v>
      </c>
      <c r="F24" s="139">
        <v>89</v>
      </c>
      <c r="G24" s="139">
        <f>F24*D24</f>
        <v>358.84800000000001</v>
      </c>
      <c r="H24" s="138"/>
      <c r="I24" s="137"/>
      <c r="J24" s="137"/>
      <c r="K24" s="137"/>
      <c r="L24" s="140"/>
      <c r="M24" s="140"/>
      <c r="N24" s="140"/>
      <c r="O24" s="14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>
      <c r="A25" s="133"/>
      <c r="B25" s="135"/>
      <c r="C25" s="161" t="s">
        <v>180</v>
      </c>
      <c r="D25" s="137"/>
      <c r="E25" s="138"/>
      <c r="F25" s="139"/>
      <c r="G25" s="139"/>
      <c r="H25" s="138"/>
      <c r="I25" s="137"/>
      <c r="J25" s="137"/>
      <c r="K25" s="137"/>
      <c r="L25" s="140"/>
      <c r="M25" s="140"/>
      <c r="N25" s="140"/>
      <c r="O25" s="14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ht="25.5">
      <c r="A26" s="133">
        <v>7</v>
      </c>
      <c r="B26" s="135" t="s">
        <v>306</v>
      </c>
      <c r="C26" s="136" t="s">
        <v>181</v>
      </c>
      <c r="D26" s="137">
        <v>8.4</v>
      </c>
      <c r="E26" s="138" t="s">
        <v>127</v>
      </c>
      <c r="F26" s="139">
        <v>23</v>
      </c>
      <c r="G26" s="139">
        <f>F26*D26</f>
        <v>193.20000000000002</v>
      </c>
      <c r="H26" s="138"/>
      <c r="I26" s="137"/>
      <c r="J26" s="137"/>
      <c r="K26" s="137"/>
      <c r="L26" s="140"/>
      <c r="M26" s="140"/>
      <c r="N26" s="140"/>
      <c r="O26" s="14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>
      <c r="A27" s="133"/>
      <c r="B27" s="135"/>
      <c r="C27" s="161" t="s">
        <v>182</v>
      </c>
      <c r="D27" s="137"/>
      <c r="E27" s="138"/>
      <c r="F27" s="139"/>
      <c r="G27" s="139"/>
      <c r="H27" s="138"/>
      <c r="I27" s="137"/>
      <c r="J27" s="137"/>
      <c r="K27" s="137"/>
      <c r="L27" s="140"/>
      <c r="M27" s="140"/>
      <c r="N27" s="140"/>
      <c r="O27" s="14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25.5">
      <c r="A28" s="133">
        <v>8</v>
      </c>
      <c r="B28" s="135" t="s">
        <v>309</v>
      </c>
      <c r="C28" s="136" t="s">
        <v>183</v>
      </c>
      <c r="D28" s="137">
        <v>100</v>
      </c>
      <c r="E28" s="138" t="s">
        <v>184</v>
      </c>
      <c r="F28" s="139">
        <v>2.5</v>
      </c>
      <c r="G28" s="139">
        <f>F28*D28</f>
        <v>250</v>
      </c>
      <c r="H28" s="138"/>
      <c r="I28" s="137"/>
      <c r="J28" s="137"/>
      <c r="K28" s="137"/>
      <c r="L28" s="140"/>
      <c r="M28" s="140"/>
      <c r="N28" s="140"/>
      <c r="O28" s="14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ht="38.25">
      <c r="A29" s="133">
        <v>9</v>
      </c>
      <c r="B29" s="135" t="s">
        <v>308</v>
      </c>
      <c r="C29" s="136" t="s">
        <v>185</v>
      </c>
      <c r="D29" s="137">
        <v>2.4</v>
      </c>
      <c r="E29" s="138" t="s">
        <v>127</v>
      </c>
      <c r="F29" s="139">
        <v>89</v>
      </c>
      <c r="G29" s="139">
        <f>F29*D29</f>
        <v>213.6</v>
      </c>
      <c r="H29" s="138"/>
      <c r="I29" s="137"/>
      <c r="J29" s="137"/>
      <c r="K29" s="137"/>
      <c r="L29" s="140"/>
      <c r="M29" s="140"/>
      <c r="N29" s="140"/>
      <c r="O29" s="14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>
      <c r="A30" s="133"/>
      <c r="B30" s="135"/>
      <c r="C30" s="142" t="s">
        <v>134</v>
      </c>
      <c r="D30" s="143"/>
      <c r="E30" s="138"/>
      <c r="F30" s="139"/>
      <c r="G30" s="143">
        <f>SUM(G15:G29)</f>
        <v>2387.6479999999997</v>
      </c>
      <c r="H30" s="138"/>
      <c r="I30" s="137"/>
      <c r="J30" s="137"/>
      <c r="K30" s="137"/>
      <c r="L30" s="140"/>
      <c r="M30" s="140"/>
      <c r="N30" s="140"/>
      <c r="O30" s="141">
        <f>SUM(O15:O29)</f>
        <v>0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>
      <c r="A31" s="133"/>
      <c r="B31" s="135" t="s">
        <v>135</v>
      </c>
      <c r="C31" s="136"/>
      <c r="D31" s="137"/>
      <c r="E31" s="138"/>
      <c r="F31" s="139"/>
      <c r="G31" s="139"/>
      <c r="H31" s="138"/>
      <c r="I31" s="137"/>
      <c r="J31" s="137"/>
      <c r="K31" s="137"/>
      <c r="L31" s="140"/>
      <c r="M31" s="140"/>
      <c r="N31" s="140"/>
      <c r="O31" s="14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ht="25.5">
      <c r="A32" s="133">
        <v>10</v>
      </c>
      <c r="B32" s="135" t="s">
        <v>312</v>
      </c>
      <c r="C32" s="136" t="s">
        <v>186</v>
      </c>
      <c r="D32" s="137">
        <v>4.032</v>
      </c>
      <c r="E32" s="138" t="s">
        <v>127</v>
      </c>
      <c r="F32" s="139">
        <v>130</v>
      </c>
      <c r="G32" s="139">
        <f>F32*D32</f>
        <v>524.16</v>
      </c>
      <c r="H32" s="138"/>
      <c r="I32" s="137"/>
      <c r="J32" s="137"/>
      <c r="K32" s="137"/>
      <c r="L32" s="140"/>
      <c r="M32" s="140"/>
      <c r="N32" s="140"/>
      <c r="O32" s="14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>
      <c r="A33" s="133"/>
      <c r="B33" s="135"/>
      <c r="C33" s="161" t="s">
        <v>187</v>
      </c>
      <c r="D33" s="137"/>
      <c r="E33" s="138"/>
      <c r="F33" s="139"/>
      <c r="G33" s="139"/>
      <c r="H33" s="138"/>
      <c r="I33" s="137"/>
      <c r="J33" s="137"/>
      <c r="K33" s="137"/>
      <c r="L33" s="140"/>
      <c r="M33" s="140"/>
      <c r="N33" s="140"/>
      <c r="O33" s="14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>
      <c r="A34" s="133"/>
      <c r="B34" s="135"/>
      <c r="C34" s="161" t="s">
        <v>188</v>
      </c>
      <c r="D34" s="137"/>
      <c r="E34" s="138"/>
      <c r="F34" s="139"/>
      <c r="G34" s="139"/>
      <c r="H34" s="138"/>
      <c r="I34" s="137"/>
      <c r="J34" s="137"/>
      <c r="K34" s="137"/>
      <c r="L34" s="140"/>
      <c r="M34" s="140"/>
      <c r="N34" s="140"/>
      <c r="O34" s="14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>
      <c r="A35" s="133">
        <v>11</v>
      </c>
      <c r="B35" s="135" t="s">
        <v>311</v>
      </c>
      <c r="C35" s="136" t="s">
        <v>189</v>
      </c>
      <c r="D35" s="137">
        <v>56</v>
      </c>
      <c r="E35" s="138" t="s">
        <v>190</v>
      </c>
      <c r="F35" s="139">
        <v>7</v>
      </c>
      <c r="G35" s="139">
        <f>F35*D35</f>
        <v>392</v>
      </c>
      <c r="H35" s="138"/>
      <c r="I35" s="137"/>
      <c r="J35" s="137"/>
      <c r="K35" s="137"/>
      <c r="L35" s="140"/>
      <c r="M35" s="140"/>
      <c r="N35" s="140"/>
      <c r="O35" s="14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>
      <c r="A36" s="133"/>
      <c r="B36" s="135"/>
      <c r="C36" s="161" t="s">
        <v>191</v>
      </c>
      <c r="D36" s="137"/>
      <c r="E36" s="138"/>
      <c r="F36" s="139"/>
      <c r="G36" s="139"/>
      <c r="H36" s="138"/>
      <c r="I36" s="137"/>
      <c r="J36" s="137"/>
      <c r="K36" s="137"/>
      <c r="L36" s="140"/>
      <c r="M36" s="140"/>
      <c r="N36" s="140"/>
      <c r="O36" s="14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25.5">
      <c r="A37" s="133">
        <v>12</v>
      </c>
      <c r="B37" s="135" t="s">
        <v>310</v>
      </c>
      <c r="C37" s="136" t="s">
        <v>192</v>
      </c>
      <c r="D37" s="137">
        <v>5.4</v>
      </c>
      <c r="E37" s="138" t="s">
        <v>127</v>
      </c>
      <c r="F37" s="139">
        <v>130</v>
      </c>
      <c r="G37" s="139">
        <f>F37*D37</f>
        <v>702</v>
      </c>
      <c r="H37" s="138"/>
      <c r="I37" s="137"/>
      <c r="J37" s="137"/>
      <c r="K37" s="137"/>
      <c r="L37" s="140"/>
      <c r="M37" s="140"/>
      <c r="N37" s="140"/>
      <c r="O37" s="14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>
      <c r="A38" s="133"/>
      <c r="B38" s="135"/>
      <c r="C38" s="136" t="s">
        <v>193</v>
      </c>
      <c r="D38" s="137"/>
      <c r="E38" s="138"/>
      <c r="F38" s="139"/>
      <c r="G38" s="139"/>
      <c r="H38" s="138"/>
      <c r="I38" s="137"/>
      <c r="J38" s="137"/>
      <c r="K38" s="137"/>
      <c r="L38" s="140"/>
      <c r="M38" s="140"/>
      <c r="N38" s="140"/>
      <c r="O38" s="14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>
      <c r="A39" s="133">
        <v>13</v>
      </c>
      <c r="B39" s="135" t="s">
        <v>313</v>
      </c>
      <c r="C39" s="136" t="s">
        <v>194</v>
      </c>
      <c r="D39" s="137">
        <v>112</v>
      </c>
      <c r="E39" s="138" t="s">
        <v>190</v>
      </c>
      <c r="F39" s="139">
        <v>8</v>
      </c>
      <c r="G39" s="139">
        <f t="shared" ref="G39:G42" si="0">F39*D39</f>
        <v>896</v>
      </c>
      <c r="H39" s="138"/>
      <c r="I39" s="137"/>
      <c r="J39" s="137"/>
      <c r="K39" s="137"/>
      <c r="L39" s="140"/>
      <c r="M39" s="140"/>
      <c r="N39" s="140"/>
      <c r="O39" s="141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>
      <c r="A40" s="133">
        <v>14</v>
      </c>
      <c r="B40" s="135" t="s">
        <v>314</v>
      </c>
      <c r="C40" s="136" t="s">
        <v>195</v>
      </c>
      <c r="D40" s="137">
        <v>112</v>
      </c>
      <c r="E40" s="138" t="s">
        <v>190</v>
      </c>
      <c r="F40" s="139">
        <v>7</v>
      </c>
      <c r="G40" s="139">
        <f t="shared" si="0"/>
        <v>784</v>
      </c>
      <c r="H40" s="138"/>
      <c r="I40" s="137"/>
      <c r="J40" s="137"/>
      <c r="K40" s="137"/>
      <c r="L40" s="140"/>
      <c r="M40" s="140"/>
      <c r="N40" s="140"/>
      <c r="O40" s="141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ht="25.5">
      <c r="A41" s="133">
        <v>15</v>
      </c>
      <c r="B41" s="135" t="s">
        <v>315</v>
      </c>
      <c r="C41" s="136" t="s">
        <v>196</v>
      </c>
      <c r="D41" s="137">
        <v>2.4</v>
      </c>
      <c r="E41" s="138" t="s">
        <v>127</v>
      </c>
      <c r="F41" s="139">
        <v>130</v>
      </c>
      <c r="G41" s="139">
        <f t="shared" si="0"/>
        <v>312</v>
      </c>
      <c r="H41" s="138"/>
      <c r="I41" s="137"/>
      <c r="J41" s="137"/>
      <c r="K41" s="137"/>
      <c r="L41" s="140"/>
      <c r="M41" s="140"/>
      <c r="N41" s="140"/>
      <c r="O41" s="141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</row>
    <row r="42" spans="1:26" ht="38.25">
      <c r="A42" s="133">
        <v>16</v>
      </c>
      <c r="B42" s="135" t="s">
        <v>316</v>
      </c>
      <c r="C42" s="136" t="s">
        <v>197</v>
      </c>
      <c r="D42" s="137">
        <v>8</v>
      </c>
      <c r="E42" s="138" t="s">
        <v>190</v>
      </c>
      <c r="F42" s="139">
        <v>45</v>
      </c>
      <c r="G42" s="139">
        <f t="shared" si="0"/>
        <v>360</v>
      </c>
      <c r="H42" s="138"/>
      <c r="I42" s="137"/>
      <c r="J42" s="137"/>
      <c r="K42" s="137"/>
      <c r="L42" s="140"/>
      <c r="M42" s="140"/>
      <c r="N42" s="140"/>
      <c r="O42" s="141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</row>
    <row r="43" spans="1:26">
      <c r="A43" s="133"/>
      <c r="B43" s="135"/>
      <c r="C43" s="142" t="s">
        <v>136</v>
      </c>
      <c r="D43" s="143"/>
      <c r="E43" s="138"/>
      <c r="F43" s="139"/>
      <c r="G43" s="143">
        <f>SUM(G31:G42)</f>
        <v>3970.16</v>
      </c>
      <c r="H43" s="138"/>
      <c r="I43" s="137"/>
      <c r="J43" s="137"/>
      <c r="K43" s="137"/>
      <c r="L43" s="140"/>
      <c r="M43" s="140"/>
      <c r="N43" s="140"/>
      <c r="O43" s="141">
        <f>SUM(O31:O42)</f>
        <v>0</v>
      </c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>
      <c r="A44" s="133"/>
      <c r="B44" s="135" t="s">
        <v>137</v>
      </c>
      <c r="C44" s="136"/>
      <c r="D44" s="137"/>
      <c r="E44" s="138"/>
      <c r="F44" s="139"/>
      <c r="G44" s="139"/>
      <c r="H44" s="138"/>
      <c r="I44" s="137"/>
      <c r="J44" s="137"/>
      <c r="K44" s="137"/>
      <c r="L44" s="140"/>
      <c r="M44" s="140"/>
      <c r="N44" s="140"/>
      <c r="O44" s="141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</row>
    <row r="45" spans="1:26" ht="25.5">
      <c r="A45" s="133">
        <v>17</v>
      </c>
      <c r="B45" s="135">
        <v>583371960</v>
      </c>
      <c r="C45" s="136" t="s">
        <v>213</v>
      </c>
      <c r="D45" s="137">
        <v>110</v>
      </c>
      <c r="E45" s="138" t="s">
        <v>206</v>
      </c>
      <c r="F45" s="139">
        <v>25</v>
      </c>
      <c r="G45" s="139">
        <f>F45*D45</f>
        <v>2750</v>
      </c>
      <c r="H45" s="138"/>
      <c r="I45" s="137"/>
      <c r="J45" s="137"/>
      <c r="K45" s="137"/>
      <c r="L45" s="140"/>
      <c r="M45" s="140"/>
      <c r="N45" s="140"/>
      <c r="O45" s="141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ht="15" customHeight="1">
      <c r="A46" s="133">
        <v>18</v>
      </c>
      <c r="B46" s="135">
        <v>564731111</v>
      </c>
      <c r="C46" s="136" t="s">
        <v>214</v>
      </c>
      <c r="D46" s="137">
        <v>608</v>
      </c>
      <c r="E46" s="138" t="s">
        <v>140</v>
      </c>
      <c r="F46" s="139">
        <v>1.2</v>
      </c>
      <c r="G46" s="139">
        <f t="shared" ref="G46:G47" si="1">F46*D46</f>
        <v>729.6</v>
      </c>
      <c r="H46" s="138"/>
      <c r="I46" s="137"/>
      <c r="J46" s="137"/>
      <c r="K46" s="137"/>
      <c r="L46" s="140"/>
      <c r="M46" s="140"/>
      <c r="N46" s="140"/>
      <c r="O46" s="141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ht="15" customHeight="1">
      <c r="A47" s="133">
        <v>19</v>
      </c>
      <c r="B47" s="135">
        <v>181201102</v>
      </c>
      <c r="C47" s="136" t="s">
        <v>215</v>
      </c>
      <c r="D47" s="137">
        <v>608</v>
      </c>
      <c r="E47" s="138" t="s">
        <v>140</v>
      </c>
      <c r="F47" s="139">
        <v>0.6</v>
      </c>
      <c r="G47" s="139">
        <f t="shared" si="1"/>
        <v>364.8</v>
      </c>
      <c r="H47" s="138"/>
      <c r="I47" s="137"/>
      <c r="J47" s="137"/>
      <c r="K47" s="137"/>
      <c r="L47" s="140"/>
      <c r="M47" s="140"/>
      <c r="N47" s="140"/>
      <c r="O47" s="141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25.5">
      <c r="A48" s="133">
        <v>20</v>
      </c>
      <c r="B48" s="135">
        <v>583371970</v>
      </c>
      <c r="C48" s="136" t="s">
        <v>216</v>
      </c>
      <c r="D48" s="137">
        <v>77</v>
      </c>
      <c r="E48" s="138" t="s">
        <v>206</v>
      </c>
      <c r="F48" s="139">
        <v>25</v>
      </c>
      <c r="G48" s="139">
        <f t="shared" ref="G48:G53" si="2">F48*D48</f>
        <v>1925</v>
      </c>
      <c r="H48" s="138"/>
      <c r="I48" s="137"/>
      <c r="J48" s="137"/>
      <c r="K48" s="137"/>
      <c r="L48" s="140"/>
      <c r="M48" s="140"/>
      <c r="N48" s="140"/>
      <c r="O48" s="141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>
      <c r="A49" s="133">
        <v>21</v>
      </c>
      <c r="B49" s="135">
        <v>564731111</v>
      </c>
      <c r="C49" s="136" t="s">
        <v>217</v>
      </c>
      <c r="D49" s="137">
        <v>608</v>
      </c>
      <c r="E49" s="138" t="s">
        <v>140</v>
      </c>
      <c r="F49" s="139">
        <v>1.2</v>
      </c>
      <c r="G49" s="139">
        <f t="shared" si="2"/>
        <v>729.6</v>
      </c>
      <c r="H49" s="138"/>
      <c r="I49" s="137"/>
      <c r="J49" s="137"/>
      <c r="K49" s="137"/>
      <c r="L49" s="140"/>
      <c r="M49" s="140"/>
      <c r="N49" s="140"/>
      <c r="O49" s="141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25.5">
      <c r="A50" s="133">
        <v>22</v>
      </c>
      <c r="B50" s="135">
        <v>181201102</v>
      </c>
      <c r="C50" s="136" t="s">
        <v>218</v>
      </c>
      <c r="D50" s="137">
        <v>608</v>
      </c>
      <c r="E50" s="138" t="s">
        <v>140</v>
      </c>
      <c r="F50" s="139">
        <v>0.6</v>
      </c>
      <c r="G50" s="139">
        <f t="shared" si="2"/>
        <v>364.8</v>
      </c>
      <c r="H50" s="138"/>
      <c r="I50" s="137"/>
      <c r="J50" s="137"/>
      <c r="K50" s="137"/>
      <c r="L50" s="140"/>
      <c r="M50" s="140"/>
      <c r="N50" s="140"/>
      <c r="O50" s="141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:26" ht="25.5">
      <c r="A51" s="133">
        <v>23</v>
      </c>
      <c r="B51" s="135">
        <v>583371990</v>
      </c>
      <c r="C51" s="136" t="s">
        <v>219</v>
      </c>
      <c r="D51" s="137">
        <v>33</v>
      </c>
      <c r="E51" s="138" t="s">
        <v>206</v>
      </c>
      <c r="F51" s="139">
        <v>25</v>
      </c>
      <c r="G51" s="139">
        <f t="shared" si="2"/>
        <v>825</v>
      </c>
      <c r="H51" s="138"/>
      <c r="I51" s="137"/>
      <c r="J51" s="137"/>
      <c r="K51" s="137"/>
      <c r="L51" s="140"/>
      <c r="M51" s="140"/>
      <c r="N51" s="140"/>
      <c r="O51" s="141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</row>
    <row r="52" spans="1:26">
      <c r="A52" s="133">
        <v>24</v>
      </c>
      <c r="B52" s="135">
        <v>564731111</v>
      </c>
      <c r="C52" s="136" t="s">
        <v>217</v>
      </c>
      <c r="D52" s="137">
        <v>608</v>
      </c>
      <c r="E52" s="138" t="s">
        <v>140</v>
      </c>
      <c r="F52" s="139">
        <v>1.2</v>
      </c>
      <c r="G52" s="139">
        <f t="shared" si="2"/>
        <v>729.6</v>
      </c>
      <c r="H52" s="138"/>
      <c r="I52" s="137"/>
      <c r="J52" s="137"/>
      <c r="K52" s="137"/>
      <c r="L52" s="140"/>
      <c r="M52" s="140"/>
      <c r="N52" s="140"/>
      <c r="O52" s="141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</row>
    <row r="53" spans="1:26" ht="25.5">
      <c r="A53" s="133">
        <v>25</v>
      </c>
      <c r="B53" s="135">
        <v>181201102</v>
      </c>
      <c r="C53" s="136" t="s">
        <v>218</v>
      </c>
      <c r="D53" s="137">
        <v>608</v>
      </c>
      <c r="E53" s="138" t="s">
        <v>140</v>
      </c>
      <c r="F53" s="139">
        <v>0.6</v>
      </c>
      <c r="G53" s="139">
        <f t="shared" si="2"/>
        <v>364.8</v>
      </c>
      <c r="H53" s="138"/>
      <c r="I53" s="137"/>
      <c r="J53" s="137"/>
      <c r="K53" s="137"/>
      <c r="L53" s="140"/>
      <c r="M53" s="140"/>
      <c r="N53" s="140"/>
      <c r="O53" s="141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spans="1:26">
      <c r="A54" s="133"/>
      <c r="B54" s="135"/>
      <c r="C54" s="142" t="s">
        <v>138</v>
      </c>
      <c r="D54" s="143"/>
      <c r="E54" s="138"/>
      <c r="F54" s="139"/>
      <c r="G54" s="143">
        <f>SUM(G44:G53)</f>
        <v>8783.1999999999989</v>
      </c>
      <c r="H54" s="138"/>
      <c r="I54" s="137"/>
      <c r="J54" s="137"/>
      <c r="K54" s="137"/>
      <c r="L54" s="140"/>
      <c r="M54" s="140"/>
      <c r="N54" s="140"/>
      <c r="O54" s="141">
        <f>SUM(O44:O53)</f>
        <v>0</v>
      </c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1:26">
      <c r="A55" s="133"/>
      <c r="B55" s="135" t="s">
        <v>139</v>
      </c>
      <c r="C55" s="136"/>
      <c r="D55" s="137"/>
      <c r="E55" s="138"/>
      <c r="F55" s="139"/>
      <c r="G55" s="139"/>
      <c r="H55" s="138"/>
      <c r="I55" s="137"/>
      <c r="J55" s="137"/>
      <c r="K55" s="137"/>
      <c r="L55" s="140"/>
      <c r="M55" s="140"/>
      <c r="N55" s="140"/>
      <c r="O55" s="141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38.25">
      <c r="A56" s="133">
        <v>26</v>
      </c>
      <c r="B56" s="135">
        <v>284150120</v>
      </c>
      <c r="C56" s="136" t="s">
        <v>220</v>
      </c>
      <c r="D56" s="137">
        <v>608</v>
      </c>
      <c r="E56" s="138" t="s">
        <v>140</v>
      </c>
      <c r="F56" s="139">
        <v>12.5</v>
      </c>
      <c r="G56" s="139">
        <f>F56*D56</f>
        <v>7600</v>
      </c>
      <c r="H56" s="138"/>
      <c r="I56" s="137"/>
      <c r="J56" s="137"/>
      <c r="K56" s="137"/>
      <c r="L56" s="140"/>
      <c r="M56" s="140"/>
      <c r="N56" s="140"/>
      <c r="O56" s="141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>
      <c r="A57" s="133">
        <v>27</v>
      </c>
      <c r="B57" s="135" t="s">
        <v>317</v>
      </c>
      <c r="C57" s="136" t="s">
        <v>221</v>
      </c>
      <c r="D57" s="137">
        <v>158.4</v>
      </c>
      <c r="E57" s="138" t="s">
        <v>145</v>
      </c>
      <c r="F57" s="139">
        <v>5</v>
      </c>
      <c r="G57" s="139">
        <f t="shared" ref="G57:G65" si="3">F57*D57</f>
        <v>792</v>
      </c>
      <c r="H57" s="138"/>
      <c r="I57" s="137"/>
      <c r="J57" s="137"/>
      <c r="K57" s="137"/>
      <c r="L57" s="140"/>
      <c r="M57" s="140"/>
      <c r="N57" s="140"/>
      <c r="O57" s="141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>
      <c r="A58" s="133">
        <v>28</v>
      </c>
      <c r="B58" s="135" t="s">
        <v>318</v>
      </c>
      <c r="C58" s="136" t="s">
        <v>222</v>
      </c>
      <c r="D58" s="137">
        <v>450</v>
      </c>
      <c r="E58" s="138" t="s">
        <v>184</v>
      </c>
      <c r="F58" s="139">
        <v>0.6</v>
      </c>
      <c r="G58" s="139">
        <f t="shared" si="3"/>
        <v>270</v>
      </c>
      <c r="H58" s="138"/>
      <c r="I58" s="137"/>
      <c r="J58" s="137"/>
      <c r="K58" s="137"/>
      <c r="L58" s="140"/>
      <c r="M58" s="140"/>
      <c r="N58" s="140"/>
      <c r="O58" s="141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38.25">
      <c r="A59" s="133">
        <v>29</v>
      </c>
      <c r="B59" s="135" t="s">
        <v>319</v>
      </c>
      <c r="C59" s="136" t="s">
        <v>223</v>
      </c>
      <c r="D59" s="137">
        <v>289</v>
      </c>
      <c r="E59" s="138" t="s">
        <v>184</v>
      </c>
      <c r="F59" s="139">
        <v>0.6</v>
      </c>
      <c r="G59" s="139">
        <f t="shared" si="3"/>
        <v>173.4</v>
      </c>
      <c r="H59" s="138"/>
      <c r="I59" s="137"/>
      <c r="J59" s="137"/>
      <c r="K59" s="137"/>
      <c r="L59" s="140"/>
      <c r="M59" s="140"/>
      <c r="N59" s="140"/>
      <c r="O59" s="141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>
      <c r="A60" s="133"/>
      <c r="B60" s="135"/>
      <c r="C60" s="161" t="s">
        <v>224</v>
      </c>
      <c r="D60" s="137"/>
      <c r="E60" s="138"/>
      <c r="F60" s="139"/>
      <c r="G60" s="139"/>
      <c r="H60" s="138"/>
      <c r="I60" s="137"/>
      <c r="J60" s="137"/>
      <c r="K60" s="137"/>
      <c r="L60" s="140"/>
      <c r="M60" s="140"/>
      <c r="N60" s="140"/>
      <c r="O60" s="141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>
      <c r="A61" s="133"/>
      <c r="C61" s="161" t="s">
        <v>225</v>
      </c>
      <c r="D61" s="137"/>
      <c r="E61" s="138"/>
      <c r="F61" s="139"/>
      <c r="G61" s="139"/>
      <c r="H61" s="138"/>
      <c r="I61" s="137"/>
      <c r="J61" s="137"/>
      <c r="K61" s="137"/>
      <c r="L61" s="140"/>
      <c r="M61" s="140"/>
      <c r="N61" s="140"/>
      <c r="O61" s="141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>
      <c r="A62" s="133"/>
      <c r="B62" s="135"/>
      <c r="C62" s="161" t="s">
        <v>226</v>
      </c>
      <c r="D62" s="137"/>
      <c r="E62" s="138"/>
      <c r="F62" s="139"/>
      <c r="G62" s="139"/>
      <c r="H62" s="138"/>
      <c r="I62" s="137"/>
      <c r="J62" s="137"/>
      <c r="K62" s="137"/>
      <c r="L62" s="140"/>
      <c r="M62" s="140"/>
      <c r="N62" s="140"/>
      <c r="O62" s="141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>
      <c r="A63" s="133">
        <v>30</v>
      </c>
      <c r="B63" s="135">
        <v>284150150</v>
      </c>
      <c r="C63" s="136" t="s">
        <v>227</v>
      </c>
      <c r="D63" s="137">
        <v>11</v>
      </c>
      <c r="E63" s="138" t="s">
        <v>228</v>
      </c>
      <c r="F63" s="139">
        <v>130</v>
      </c>
      <c r="G63" s="139">
        <f t="shared" si="3"/>
        <v>1430</v>
      </c>
      <c r="H63" s="138"/>
      <c r="I63" s="137"/>
      <c r="J63" s="137"/>
      <c r="K63" s="137"/>
      <c r="L63" s="140"/>
      <c r="M63" s="140"/>
      <c r="N63" s="140"/>
      <c r="O63" s="141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>
      <c r="A64" s="133"/>
      <c r="B64" s="135"/>
      <c r="C64" s="161" t="s">
        <v>229</v>
      </c>
      <c r="D64" s="137"/>
      <c r="E64" s="138"/>
      <c r="F64" s="139"/>
      <c r="G64" s="139"/>
      <c r="H64" s="138"/>
      <c r="I64" s="137"/>
      <c r="J64" s="137"/>
      <c r="K64" s="137"/>
      <c r="L64" s="140"/>
      <c r="M64" s="140"/>
      <c r="N64" s="140"/>
      <c r="O64" s="141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</row>
    <row r="65" spans="1:26">
      <c r="A65" s="133">
        <v>31</v>
      </c>
      <c r="B65" s="135">
        <v>589011110</v>
      </c>
      <c r="C65" s="136" t="s">
        <v>230</v>
      </c>
      <c r="D65" s="137">
        <v>608</v>
      </c>
      <c r="E65" s="138" t="s">
        <v>140</v>
      </c>
      <c r="F65" s="139">
        <v>5</v>
      </c>
      <c r="G65" s="139">
        <f t="shared" si="3"/>
        <v>3040</v>
      </c>
      <c r="H65" s="138"/>
      <c r="I65" s="137"/>
      <c r="J65" s="137"/>
      <c r="K65" s="137"/>
      <c r="L65" s="140"/>
      <c r="M65" s="140"/>
      <c r="N65" s="140"/>
      <c r="O65" s="141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>
      <c r="A66" s="133"/>
      <c r="B66" s="135"/>
      <c r="C66" s="142" t="s">
        <v>141</v>
      </c>
      <c r="D66" s="143"/>
      <c r="E66" s="138"/>
      <c r="F66" s="139"/>
      <c r="G66" s="143">
        <f>SUM(G55:G65)</f>
        <v>13305.4</v>
      </c>
      <c r="H66" s="138"/>
      <c r="I66" s="137"/>
      <c r="J66" s="137"/>
      <c r="K66" s="137"/>
      <c r="L66" s="140"/>
      <c r="M66" s="140"/>
      <c r="N66" s="140"/>
      <c r="O66" s="141">
        <f>SUM(O55:O65)</f>
        <v>0</v>
      </c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>
      <c r="A67" s="133"/>
      <c r="B67" s="151" t="s">
        <v>161</v>
      </c>
      <c r="C67" s="136"/>
      <c r="D67" s="137"/>
      <c r="E67" s="138"/>
      <c r="F67" s="139"/>
      <c r="G67" s="139"/>
      <c r="H67" s="138"/>
      <c r="I67" s="137"/>
      <c r="J67" s="137"/>
      <c r="K67" s="137"/>
      <c r="L67" s="140"/>
      <c r="M67" s="140"/>
      <c r="N67" s="140"/>
      <c r="O67" s="141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>
      <c r="A68" s="133">
        <v>32</v>
      </c>
      <c r="B68" s="151">
        <v>693665120</v>
      </c>
      <c r="C68" s="136" t="s">
        <v>198</v>
      </c>
      <c r="D68" s="137">
        <v>244</v>
      </c>
      <c r="E68" s="138" t="s">
        <v>140</v>
      </c>
      <c r="F68" s="139">
        <v>1.2</v>
      </c>
      <c r="G68" s="139">
        <f>F68*D68</f>
        <v>292.8</v>
      </c>
      <c r="H68" s="138"/>
      <c r="I68" s="137"/>
      <c r="J68" s="137"/>
      <c r="K68" s="137"/>
      <c r="L68" s="140"/>
      <c r="M68" s="140"/>
      <c r="N68" s="140"/>
      <c r="O68" s="141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25.5">
      <c r="A69" s="133"/>
      <c r="C69" s="161" t="s">
        <v>199</v>
      </c>
      <c r="D69" s="137"/>
      <c r="E69" s="138"/>
      <c r="F69" s="139"/>
      <c r="G69" s="139"/>
      <c r="H69" s="138"/>
      <c r="I69" s="137"/>
      <c r="J69" s="137"/>
      <c r="K69" s="137"/>
      <c r="L69" s="140"/>
      <c r="M69" s="140"/>
      <c r="N69" s="140"/>
      <c r="O69" s="141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25.5">
      <c r="A70" s="133"/>
      <c r="B70" s="135"/>
      <c r="C70" s="161" t="s">
        <v>200</v>
      </c>
      <c r="D70" s="137"/>
      <c r="E70" s="138"/>
      <c r="F70" s="139"/>
      <c r="G70" s="139"/>
      <c r="H70" s="138"/>
      <c r="I70" s="137"/>
      <c r="J70" s="137"/>
      <c r="K70" s="137"/>
      <c r="L70" s="140"/>
      <c r="M70" s="140"/>
      <c r="N70" s="140"/>
      <c r="O70" s="141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26">
      <c r="A71" s="133">
        <v>33</v>
      </c>
      <c r="B71" s="151">
        <v>211971110</v>
      </c>
      <c r="C71" s="136" t="s">
        <v>201</v>
      </c>
      <c r="D71" s="137">
        <v>244</v>
      </c>
      <c r="E71" s="138" t="s">
        <v>140</v>
      </c>
      <c r="F71" s="139">
        <v>0.3</v>
      </c>
      <c r="G71" s="139">
        <f t="shared" ref="G71:G75" si="4">F71*D71</f>
        <v>73.2</v>
      </c>
      <c r="H71" s="138"/>
      <c r="I71" s="137"/>
      <c r="J71" s="137"/>
      <c r="K71" s="137"/>
      <c r="L71" s="140"/>
      <c r="M71" s="140"/>
      <c r="N71" s="140"/>
      <c r="O71" s="141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</row>
    <row r="72" spans="1:26">
      <c r="A72" s="133">
        <v>34</v>
      </c>
      <c r="B72" s="151">
        <v>286112220</v>
      </c>
      <c r="C72" s="136" t="s">
        <v>202</v>
      </c>
      <c r="D72" s="137">
        <v>34</v>
      </c>
      <c r="E72" s="138" t="s">
        <v>184</v>
      </c>
      <c r="F72" s="139">
        <v>2.2999999999999998</v>
      </c>
      <c r="G72" s="139">
        <f t="shared" si="4"/>
        <v>78.199999999999989</v>
      </c>
      <c r="H72" s="138"/>
      <c r="I72" s="137"/>
      <c r="J72" s="137"/>
      <c r="K72" s="137"/>
      <c r="L72" s="140"/>
      <c r="M72" s="140"/>
      <c r="N72" s="140"/>
      <c r="O72" s="141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</row>
    <row r="73" spans="1:26">
      <c r="A73" s="133">
        <v>35</v>
      </c>
      <c r="B73" s="151">
        <v>286112210</v>
      </c>
      <c r="C73" s="136" t="s">
        <v>203</v>
      </c>
      <c r="D73" s="137">
        <v>126</v>
      </c>
      <c r="E73" s="138" t="s">
        <v>184</v>
      </c>
      <c r="F73" s="139">
        <v>2.1</v>
      </c>
      <c r="G73" s="139">
        <f t="shared" si="4"/>
        <v>264.60000000000002</v>
      </c>
      <c r="H73" s="138"/>
      <c r="I73" s="137"/>
      <c r="J73" s="137"/>
      <c r="K73" s="137"/>
      <c r="L73" s="140"/>
      <c r="M73" s="140"/>
      <c r="N73" s="140"/>
      <c r="O73" s="141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</row>
    <row r="74" spans="1:26">
      <c r="A74" s="133">
        <v>36</v>
      </c>
      <c r="B74" s="151">
        <v>212756109</v>
      </c>
      <c r="C74" s="136" t="s">
        <v>204</v>
      </c>
      <c r="D74" s="137">
        <v>160</v>
      </c>
      <c r="E74" s="138" t="s">
        <v>184</v>
      </c>
      <c r="F74" s="139">
        <v>0.3</v>
      </c>
      <c r="G74" s="139">
        <f t="shared" si="4"/>
        <v>48</v>
      </c>
      <c r="H74" s="138"/>
      <c r="I74" s="137"/>
      <c r="J74" s="137"/>
      <c r="K74" s="137"/>
      <c r="L74" s="140"/>
      <c r="M74" s="140"/>
      <c r="N74" s="140"/>
      <c r="O74" s="141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25.5">
      <c r="A75" s="133">
        <v>37</v>
      </c>
      <c r="B75" s="151">
        <v>583439300</v>
      </c>
      <c r="C75" s="136" t="s">
        <v>205</v>
      </c>
      <c r="D75" s="137">
        <v>32.4</v>
      </c>
      <c r="E75" s="138" t="s">
        <v>206</v>
      </c>
      <c r="F75" s="139">
        <v>25</v>
      </c>
      <c r="G75" s="139">
        <f t="shared" si="4"/>
        <v>810</v>
      </c>
      <c r="H75" s="138"/>
      <c r="I75" s="137"/>
      <c r="J75" s="137"/>
      <c r="K75" s="137"/>
      <c r="L75" s="140"/>
      <c r="M75" s="140"/>
      <c r="N75" s="140"/>
      <c r="O75" s="141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>
      <c r="A76" s="133"/>
      <c r="B76" s="151"/>
      <c r="C76" s="136" t="s">
        <v>207</v>
      </c>
      <c r="D76" s="137"/>
      <c r="E76" s="138"/>
      <c r="F76" s="139"/>
      <c r="G76" s="139"/>
      <c r="H76" s="138"/>
      <c r="I76" s="137"/>
      <c r="J76" s="137"/>
      <c r="K76" s="137"/>
      <c r="L76" s="140"/>
      <c r="M76" s="140"/>
      <c r="N76" s="140"/>
      <c r="O76" s="141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>
      <c r="A77" s="133"/>
      <c r="B77" s="151"/>
      <c r="C77" s="136" t="s">
        <v>208</v>
      </c>
      <c r="D77" s="137"/>
      <c r="E77" s="138"/>
      <c r="F77" s="139"/>
      <c r="G77" s="139"/>
      <c r="H77" s="138"/>
      <c r="I77" s="137"/>
      <c r="J77" s="137"/>
      <c r="K77" s="137"/>
      <c r="L77" s="140"/>
      <c r="M77" s="140"/>
      <c r="N77" s="140"/>
      <c r="O77" s="141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25.5">
      <c r="A78" s="133">
        <v>38</v>
      </c>
      <c r="B78" s="151">
        <v>212532110</v>
      </c>
      <c r="C78" s="136" t="s">
        <v>209</v>
      </c>
      <c r="D78" s="137">
        <v>32.4</v>
      </c>
      <c r="E78" s="138" t="s">
        <v>206</v>
      </c>
      <c r="F78" s="139">
        <v>4.8</v>
      </c>
      <c r="G78" s="139">
        <f>F78*D78</f>
        <v>155.51999999999998</v>
      </c>
      <c r="H78" s="138"/>
      <c r="I78" s="137"/>
      <c r="J78" s="137"/>
      <c r="K78" s="137"/>
      <c r="L78" s="140"/>
      <c r="M78" s="140"/>
      <c r="N78" s="140"/>
      <c r="O78" s="141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>
      <c r="A79" s="133"/>
      <c r="B79" s="151"/>
      <c r="C79" s="136" t="s">
        <v>210</v>
      </c>
      <c r="D79" s="137"/>
      <c r="E79" s="138"/>
      <c r="F79" s="139"/>
      <c r="G79" s="139"/>
      <c r="H79" s="138"/>
      <c r="I79" s="137"/>
      <c r="J79" s="137"/>
      <c r="K79" s="137"/>
      <c r="L79" s="140"/>
      <c r="M79" s="140"/>
      <c r="N79" s="140"/>
      <c r="O79" s="141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>
      <c r="A80" s="133"/>
      <c r="B80" s="151"/>
      <c r="C80" s="136" t="s">
        <v>211</v>
      </c>
      <c r="D80" s="137"/>
      <c r="E80" s="138"/>
      <c r="F80" s="139"/>
      <c r="G80" s="139"/>
      <c r="H80" s="138"/>
      <c r="I80" s="137"/>
      <c r="J80" s="137"/>
      <c r="K80" s="137"/>
      <c r="L80" s="140"/>
      <c r="M80" s="140"/>
      <c r="N80" s="140"/>
      <c r="O80" s="141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>
      <c r="A81" s="133">
        <v>39</v>
      </c>
      <c r="B81" s="151">
        <v>181201102</v>
      </c>
      <c r="C81" s="136" t="s">
        <v>212</v>
      </c>
      <c r="D81" s="137">
        <v>48</v>
      </c>
      <c r="E81" s="138" t="s">
        <v>140</v>
      </c>
      <c r="F81" s="139">
        <v>0.6</v>
      </c>
      <c r="G81" s="139">
        <f>F81*D81</f>
        <v>28.799999999999997</v>
      </c>
      <c r="H81" s="138"/>
      <c r="I81" s="137"/>
      <c r="J81" s="137"/>
      <c r="K81" s="137"/>
      <c r="L81" s="140"/>
      <c r="M81" s="140"/>
      <c r="N81" s="140"/>
      <c r="O81" s="141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</row>
    <row r="82" spans="1:26">
      <c r="A82" s="133"/>
      <c r="B82" s="135"/>
      <c r="C82" s="152" t="s">
        <v>165</v>
      </c>
      <c r="D82" s="143"/>
      <c r="E82" s="138"/>
      <c r="F82" s="139"/>
      <c r="G82" s="143">
        <f>SUM(G67:G81)</f>
        <v>1751.12</v>
      </c>
      <c r="H82" s="138"/>
      <c r="I82" s="137"/>
      <c r="J82" s="137"/>
      <c r="K82" s="137"/>
      <c r="L82" s="140"/>
      <c r="M82" s="140"/>
      <c r="N82" s="140"/>
      <c r="O82" s="141">
        <f>SUM(O67:O81)</f>
        <v>0</v>
      </c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</row>
    <row r="83" spans="1:26">
      <c r="A83" s="133"/>
      <c r="B83" s="135"/>
      <c r="C83" s="142" t="s">
        <v>143</v>
      </c>
      <c r="D83" s="144"/>
      <c r="E83" s="138"/>
      <c r="F83" s="139"/>
      <c r="G83" s="143">
        <f>+G14+G30+G43+G54+G66+G82</f>
        <v>30497.527999999995</v>
      </c>
      <c r="H83" s="138"/>
      <c r="I83" s="137"/>
      <c r="J83" s="137"/>
      <c r="K83" s="137"/>
      <c r="L83" s="140"/>
      <c r="M83" s="140"/>
      <c r="N83" s="140"/>
      <c r="O83" s="141">
        <f>+O14+O30+O43+O54+O66+O82</f>
        <v>0</v>
      </c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</row>
    <row r="84" spans="1:26">
      <c r="A84" s="133"/>
      <c r="B84" s="134" t="s">
        <v>144</v>
      </c>
      <c r="C84" s="136"/>
      <c r="D84" s="137"/>
      <c r="E84" s="138"/>
      <c r="F84" s="139"/>
      <c r="G84" s="139"/>
      <c r="H84" s="138"/>
      <c r="I84" s="137"/>
      <c r="J84" s="137"/>
      <c r="K84" s="137"/>
      <c r="L84" s="140"/>
      <c r="M84" s="140"/>
      <c r="N84" s="140"/>
      <c r="O84" s="141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</row>
    <row r="85" spans="1:26">
      <c r="A85" s="133"/>
      <c r="B85" s="151" t="s">
        <v>162</v>
      </c>
      <c r="C85" s="136"/>
      <c r="D85" s="137"/>
      <c r="E85" s="138"/>
      <c r="F85" s="139"/>
      <c r="G85" s="139"/>
      <c r="H85" s="138"/>
      <c r="I85" s="137"/>
      <c r="J85" s="137"/>
      <c r="K85" s="137"/>
      <c r="L85" s="140"/>
      <c r="M85" s="140"/>
      <c r="N85" s="140"/>
      <c r="O85" s="141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</row>
    <row r="86" spans="1:26" ht="25.5">
      <c r="A86" s="133">
        <v>40</v>
      </c>
      <c r="B86" s="135" t="s">
        <v>320</v>
      </c>
      <c r="C86" s="136" t="s">
        <v>231</v>
      </c>
      <c r="D86" s="137">
        <v>1</v>
      </c>
      <c r="E86" s="138" t="s">
        <v>232</v>
      </c>
      <c r="F86" s="139">
        <v>610</v>
      </c>
      <c r="G86" s="139">
        <f>F86*D86</f>
        <v>610</v>
      </c>
      <c r="H86" s="138"/>
      <c r="I86" s="137"/>
      <c r="J86" s="137"/>
      <c r="K86" s="137"/>
      <c r="L86" s="140"/>
      <c r="M86" s="140"/>
      <c r="N86" s="140"/>
      <c r="O86" s="141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</row>
    <row r="87" spans="1:26" ht="25.5">
      <c r="A87" s="133">
        <v>41</v>
      </c>
      <c r="B87" s="135" t="s">
        <v>322</v>
      </c>
      <c r="C87" s="136" t="s">
        <v>233</v>
      </c>
      <c r="D87" s="137">
        <v>2</v>
      </c>
      <c r="E87" s="138" t="s">
        <v>142</v>
      </c>
      <c r="F87" s="139">
        <v>35</v>
      </c>
      <c r="G87" s="139">
        <f t="shared" ref="G87:G105" si="5">F87*D87</f>
        <v>70</v>
      </c>
      <c r="H87" s="138"/>
      <c r="I87" s="137"/>
      <c r="J87" s="137"/>
      <c r="K87" s="137"/>
      <c r="L87" s="140"/>
      <c r="M87" s="140"/>
      <c r="N87" s="140"/>
      <c r="O87" s="141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</row>
    <row r="88" spans="1:26" ht="25.5">
      <c r="A88" s="133">
        <v>42</v>
      </c>
      <c r="B88" s="135" t="s">
        <v>323</v>
      </c>
      <c r="C88" s="136" t="s">
        <v>234</v>
      </c>
      <c r="D88" s="137">
        <v>2</v>
      </c>
      <c r="E88" s="138" t="s">
        <v>142</v>
      </c>
      <c r="F88" s="139">
        <v>13</v>
      </c>
      <c r="G88" s="139">
        <f t="shared" si="5"/>
        <v>26</v>
      </c>
      <c r="H88" s="138"/>
      <c r="I88" s="137"/>
      <c r="J88" s="137"/>
      <c r="K88" s="137"/>
      <c r="L88" s="140"/>
      <c r="M88" s="140"/>
      <c r="N88" s="140"/>
      <c r="O88" s="141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</row>
    <row r="89" spans="1:26">
      <c r="A89" s="133">
        <v>43</v>
      </c>
      <c r="B89" s="135" t="s">
        <v>324</v>
      </c>
      <c r="C89" s="136" t="s">
        <v>235</v>
      </c>
      <c r="D89" s="137">
        <v>1</v>
      </c>
      <c r="E89" s="138" t="s">
        <v>142</v>
      </c>
      <c r="F89" s="139">
        <v>59.9</v>
      </c>
      <c r="G89" s="139">
        <f t="shared" si="5"/>
        <v>59.9</v>
      </c>
      <c r="H89" s="138"/>
      <c r="I89" s="137"/>
      <c r="J89" s="137"/>
      <c r="K89" s="137"/>
      <c r="L89" s="140"/>
      <c r="M89" s="140"/>
      <c r="N89" s="140"/>
      <c r="O89" s="141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</row>
    <row r="90" spans="1:26" ht="25.5">
      <c r="A90" s="133">
        <v>44</v>
      </c>
      <c r="B90" s="135" t="s">
        <v>325</v>
      </c>
      <c r="C90" s="136" t="s">
        <v>236</v>
      </c>
      <c r="D90" s="137">
        <v>1</v>
      </c>
      <c r="E90" s="138" t="s">
        <v>232</v>
      </c>
      <c r="F90" s="139">
        <v>10</v>
      </c>
      <c r="G90" s="139">
        <f t="shared" si="5"/>
        <v>10</v>
      </c>
      <c r="H90" s="138"/>
      <c r="I90" s="137"/>
      <c r="J90" s="137"/>
      <c r="K90" s="137"/>
      <c r="L90" s="140"/>
      <c r="M90" s="140"/>
      <c r="N90" s="140"/>
      <c r="O90" s="141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</row>
    <row r="91" spans="1:26">
      <c r="A91" s="133">
        <v>45</v>
      </c>
      <c r="B91" s="135" t="s">
        <v>326</v>
      </c>
      <c r="C91" s="136" t="s">
        <v>237</v>
      </c>
      <c r="D91" s="137">
        <v>1</v>
      </c>
      <c r="E91" s="138" t="s">
        <v>170</v>
      </c>
      <c r="F91" s="139">
        <v>35</v>
      </c>
      <c r="G91" s="139">
        <f t="shared" si="5"/>
        <v>35</v>
      </c>
      <c r="H91" s="138"/>
      <c r="I91" s="137"/>
      <c r="J91" s="137"/>
      <c r="K91" s="137"/>
      <c r="L91" s="140"/>
      <c r="M91" s="140"/>
      <c r="N91" s="140"/>
      <c r="O91" s="141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</row>
    <row r="92" spans="1:26">
      <c r="A92" s="133">
        <v>46</v>
      </c>
      <c r="B92" s="135" t="s">
        <v>338</v>
      </c>
      <c r="C92" s="136" t="s">
        <v>238</v>
      </c>
      <c r="D92" s="137">
        <v>1</v>
      </c>
      <c r="E92" s="138" t="s">
        <v>239</v>
      </c>
      <c r="F92" s="139">
        <v>260</v>
      </c>
      <c r="G92" s="139">
        <f t="shared" si="5"/>
        <v>260</v>
      </c>
      <c r="H92" s="138"/>
      <c r="I92" s="137"/>
      <c r="J92" s="137"/>
      <c r="K92" s="137"/>
      <c r="L92" s="140"/>
      <c r="M92" s="140"/>
      <c r="N92" s="140"/>
      <c r="O92" s="141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>
      <c r="A93" s="133">
        <v>47</v>
      </c>
      <c r="B93" s="135" t="s">
        <v>331</v>
      </c>
      <c r="C93" s="136" t="s">
        <v>240</v>
      </c>
      <c r="D93" s="137">
        <v>1</v>
      </c>
      <c r="E93" s="138" t="s">
        <v>142</v>
      </c>
      <c r="F93" s="139">
        <v>83.9</v>
      </c>
      <c r="G93" s="139">
        <f t="shared" si="5"/>
        <v>83.9</v>
      </c>
      <c r="H93" s="138"/>
      <c r="I93" s="137"/>
      <c r="J93" s="137"/>
      <c r="K93" s="137"/>
      <c r="L93" s="140"/>
      <c r="M93" s="140"/>
      <c r="N93" s="140"/>
      <c r="O93" s="141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>
      <c r="A94" s="133">
        <v>48</v>
      </c>
      <c r="B94" s="135" t="s">
        <v>339</v>
      </c>
      <c r="C94" s="136" t="s">
        <v>241</v>
      </c>
      <c r="D94" s="137">
        <v>2</v>
      </c>
      <c r="E94" s="138" t="s">
        <v>142</v>
      </c>
      <c r="F94" s="139">
        <v>22</v>
      </c>
      <c r="G94" s="139">
        <f t="shared" si="5"/>
        <v>44</v>
      </c>
      <c r="H94" s="138"/>
      <c r="I94" s="137"/>
      <c r="J94" s="137"/>
      <c r="K94" s="137"/>
      <c r="L94" s="140"/>
      <c r="M94" s="140"/>
      <c r="N94" s="140"/>
      <c r="O94" s="141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>
      <c r="A95" s="133">
        <v>49</v>
      </c>
      <c r="B95" s="135" t="s">
        <v>333</v>
      </c>
      <c r="C95" s="136" t="s">
        <v>242</v>
      </c>
      <c r="D95" s="137">
        <v>1</v>
      </c>
      <c r="E95" s="138" t="s">
        <v>142</v>
      </c>
      <c r="F95" s="139">
        <v>10</v>
      </c>
      <c r="G95" s="139">
        <f t="shared" si="5"/>
        <v>10</v>
      </c>
      <c r="H95" s="138"/>
      <c r="I95" s="137"/>
      <c r="J95" s="137"/>
      <c r="K95" s="137"/>
      <c r="L95" s="140"/>
      <c r="M95" s="140"/>
      <c r="N95" s="140"/>
      <c r="O95" s="141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38.25">
      <c r="A96" s="133">
        <v>50</v>
      </c>
      <c r="B96" s="135" t="s">
        <v>334</v>
      </c>
      <c r="C96" s="136" t="s">
        <v>243</v>
      </c>
      <c r="D96" s="137">
        <v>1</v>
      </c>
      <c r="E96" s="138" t="s">
        <v>142</v>
      </c>
      <c r="F96" s="139">
        <v>57.9</v>
      </c>
      <c r="G96" s="139">
        <f t="shared" si="5"/>
        <v>57.9</v>
      </c>
      <c r="H96" s="138"/>
      <c r="I96" s="137"/>
      <c r="J96" s="137"/>
      <c r="K96" s="137"/>
      <c r="L96" s="140"/>
      <c r="M96" s="140"/>
      <c r="N96" s="140"/>
      <c r="O96" s="141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>
      <c r="A97" s="133">
        <v>51</v>
      </c>
      <c r="B97" s="135" t="s">
        <v>336</v>
      </c>
      <c r="C97" s="136" t="s">
        <v>244</v>
      </c>
      <c r="D97" s="137">
        <v>1</v>
      </c>
      <c r="E97" s="138" t="s">
        <v>239</v>
      </c>
      <c r="F97" s="139">
        <v>35</v>
      </c>
      <c r="G97" s="139">
        <f t="shared" si="5"/>
        <v>35</v>
      </c>
      <c r="H97" s="138"/>
      <c r="I97" s="137"/>
      <c r="J97" s="137"/>
      <c r="K97" s="137"/>
      <c r="L97" s="140"/>
      <c r="M97" s="140"/>
      <c r="N97" s="140"/>
      <c r="O97" s="141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25.5">
      <c r="A98" s="133">
        <v>52</v>
      </c>
      <c r="B98" s="135" t="s">
        <v>335</v>
      </c>
      <c r="C98" s="136" t="s">
        <v>245</v>
      </c>
      <c r="D98" s="137">
        <v>2</v>
      </c>
      <c r="E98" s="138" t="s">
        <v>142</v>
      </c>
      <c r="F98" s="139">
        <v>1180</v>
      </c>
      <c r="G98" s="139">
        <f t="shared" si="5"/>
        <v>2360</v>
      </c>
      <c r="H98" s="138"/>
      <c r="I98" s="137"/>
      <c r="J98" s="137"/>
      <c r="K98" s="137"/>
      <c r="L98" s="140"/>
      <c r="M98" s="140"/>
      <c r="N98" s="140"/>
      <c r="O98" s="141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>
      <c r="A99" s="133">
        <v>53</v>
      </c>
      <c r="B99" s="135" t="s">
        <v>332</v>
      </c>
      <c r="C99" s="136" t="s">
        <v>246</v>
      </c>
      <c r="D99" s="137">
        <v>2</v>
      </c>
      <c r="E99" s="138" t="s">
        <v>142</v>
      </c>
      <c r="F99" s="139">
        <v>28</v>
      </c>
      <c r="G99" s="139">
        <f t="shared" si="5"/>
        <v>56</v>
      </c>
      <c r="H99" s="138"/>
      <c r="I99" s="137"/>
      <c r="J99" s="137"/>
      <c r="K99" s="137"/>
      <c r="L99" s="140"/>
      <c r="M99" s="140"/>
      <c r="N99" s="140"/>
      <c r="O99" s="141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>
      <c r="A100" s="133">
        <v>54</v>
      </c>
      <c r="B100" s="135" t="s">
        <v>337</v>
      </c>
      <c r="C100" s="136" t="s">
        <v>247</v>
      </c>
      <c r="D100" s="137">
        <v>2</v>
      </c>
      <c r="E100" s="138" t="s">
        <v>142</v>
      </c>
      <c r="F100" s="139">
        <v>330</v>
      </c>
      <c r="G100" s="139">
        <f t="shared" si="5"/>
        <v>660</v>
      </c>
      <c r="H100" s="138"/>
      <c r="I100" s="137"/>
      <c r="J100" s="137"/>
      <c r="K100" s="137"/>
      <c r="L100" s="140"/>
      <c r="M100" s="140"/>
      <c r="N100" s="140"/>
      <c r="O100" s="141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ht="25.5">
      <c r="A101" s="133">
        <v>55</v>
      </c>
      <c r="B101" s="135" t="s">
        <v>330</v>
      </c>
      <c r="C101" s="136" t="s">
        <v>248</v>
      </c>
      <c r="D101" s="137">
        <v>2</v>
      </c>
      <c r="E101" s="138" t="s">
        <v>190</v>
      </c>
      <c r="F101" s="139">
        <v>780</v>
      </c>
      <c r="G101" s="139">
        <f t="shared" si="5"/>
        <v>1560</v>
      </c>
      <c r="H101" s="138"/>
      <c r="I101" s="137"/>
      <c r="J101" s="137"/>
      <c r="K101" s="137"/>
      <c r="L101" s="140"/>
      <c r="M101" s="140"/>
      <c r="N101" s="140"/>
      <c r="O101" s="141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ht="25.5">
      <c r="A102" s="133">
        <v>56</v>
      </c>
      <c r="B102" s="135" t="s">
        <v>321</v>
      </c>
      <c r="C102" s="136" t="s">
        <v>249</v>
      </c>
      <c r="D102" s="137">
        <v>4</v>
      </c>
      <c r="E102" s="138" t="s">
        <v>142</v>
      </c>
      <c r="F102" s="139">
        <v>40</v>
      </c>
      <c r="G102" s="139">
        <f t="shared" si="5"/>
        <v>160</v>
      </c>
      <c r="H102" s="138"/>
      <c r="I102" s="137"/>
      <c r="J102" s="137"/>
      <c r="K102" s="137"/>
      <c r="L102" s="140"/>
      <c r="M102" s="140"/>
      <c r="N102" s="140"/>
      <c r="O102" s="141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ht="25.5">
      <c r="A103" s="133">
        <v>57</v>
      </c>
      <c r="B103" s="135" t="s">
        <v>329</v>
      </c>
      <c r="C103" s="136" t="s">
        <v>250</v>
      </c>
      <c r="D103" s="137">
        <v>4</v>
      </c>
      <c r="E103" s="138" t="s">
        <v>142</v>
      </c>
      <c r="F103" s="139">
        <v>13</v>
      </c>
      <c r="G103" s="139">
        <f t="shared" si="5"/>
        <v>52</v>
      </c>
      <c r="H103" s="138"/>
      <c r="I103" s="137"/>
      <c r="J103" s="137"/>
      <c r="K103" s="137"/>
      <c r="L103" s="140"/>
      <c r="M103" s="140"/>
      <c r="N103" s="140"/>
      <c r="O103" s="141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ht="38.25">
      <c r="A104" s="133">
        <v>58</v>
      </c>
      <c r="B104" s="135" t="s">
        <v>328</v>
      </c>
      <c r="C104" s="136" t="s">
        <v>251</v>
      </c>
      <c r="D104" s="137">
        <v>2</v>
      </c>
      <c r="E104" s="138" t="s">
        <v>142</v>
      </c>
      <c r="F104" s="139">
        <v>62.9</v>
      </c>
      <c r="G104" s="139">
        <f t="shared" si="5"/>
        <v>125.8</v>
      </c>
      <c r="H104" s="138"/>
      <c r="I104" s="137"/>
      <c r="J104" s="137"/>
      <c r="K104" s="137"/>
      <c r="L104" s="140"/>
      <c r="M104" s="140"/>
      <c r="N104" s="140"/>
      <c r="O104" s="141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>
      <c r="A105" s="133">
        <v>59</v>
      </c>
      <c r="B105" s="135" t="s">
        <v>327</v>
      </c>
      <c r="C105" s="136" t="s">
        <v>252</v>
      </c>
      <c r="D105" s="137">
        <v>2</v>
      </c>
      <c r="E105" s="138" t="s">
        <v>142</v>
      </c>
      <c r="F105" s="139">
        <v>45</v>
      </c>
      <c r="G105" s="139">
        <f t="shared" si="5"/>
        <v>90</v>
      </c>
      <c r="H105" s="138"/>
      <c r="I105" s="137"/>
      <c r="J105" s="137"/>
      <c r="K105" s="137"/>
      <c r="L105" s="140"/>
      <c r="M105" s="140"/>
      <c r="N105" s="140"/>
      <c r="O105" s="141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>
      <c r="A106" s="133"/>
      <c r="B106" s="135"/>
      <c r="C106" s="152" t="s">
        <v>166</v>
      </c>
      <c r="D106" s="143"/>
      <c r="E106" s="138"/>
      <c r="F106" s="139"/>
      <c r="G106" s="143">
        <f>SUM(G84:G105)</f>
        <v>6365.5000000000009</v>
      </c>
      <c r="H106" s="138"/>
      <c r="I106" s="137"/>
      <c r="J106" s="137"/>
      <c r="K106" s="137"/>
      <c r="L106" s="140"/>
      <c r="M106" s="140"/>
      <c r="N106" s="140"/>
      <c r="O106" s="141">
        <f>SUM(O84:O105)</f>
        <v>0</v>
      </c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>
      <c r="A107" s="133"/>
      <c r="B107" s="151" t="s">
        <v>163</v>
      </c>
      <c r="C107" s="136"/>
      <c r="D107" s="137"/>
      <c r="E107" s="138"/>
      <c r="F107" s="139"/>
      <c r="G107" s="139"/>
      <c r="H107" s="138"/>
      <c r="I107" s="137"/>
      <c r="J107" s="137"/>
      <c r="K107" s="137"/>
      <c r="L107" s="140"/>
      <c r="M107" s="140"/>
      <c r="N107" s="140"/>
      <c r="O107" s="141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ht="25.5">
      <c r="A108" s="133">
        <v>60</v>
      </c>
      <c r="B108" s="151" t="s">
        <v>343</v>
      </c>
      <c r="C108" s="136" t="s">
        <v>253</v>
      </c>
      <c r="D108" s="137">
        <v>100</v>
      </c>
      <c r="E108" s="138" t="s">
        <v>140</v>
      </c>
      <c r="F108" s="139">
        <v>36</v>
      </c>
      <c r="G108" s="139">
        <f>F108*D108</f>
        <v>3600</v>
      </c>
      <c r="H108" s="138"/>
      <c r="I108" s="137"/>
      <c r="J108" s="137"/>
      <c r="K108" s="137"/>
      <c r="L108" s="140"/>
      <c r="M108" s="140"/>
      <c r="N108" s="140"/>
      <c r="O108" s="141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>
      <c r="A109" s="133"/>
      <c r="B109" s="135"/>
      <c r="C109" s="136" t="s">
        <v>254</v>
      </c>
      <c r="D109" s="137"/>
      <c r="E109" s="138"/>
      <c r="F109" s="139"/>
      <c r="G109" s="139"/>
      <c r="H109" s="138"/>
      <c r="I109" s="137"/>
      <c r="J109" s="137"/>
      <c r="K109" s="137"/>
      <c r="L109" s="140"/>
      <c r="M109" s="140"/>
      <c r="N109" s="140"/>
      <c r="O109" s="141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ht="25.5">
      <c r="A110" s="133">
        <v>61</v>
      </c>
      <c r="B110" s="151" t="s">
        <v>344</v>
      </c>
      <c r="C110" s="136" t="s">
        <v>255</v>
      </c>
      <c r="D110" s="137">
        <v>100</v>
      </c>
      <c r="E110" s="138" t="s">
        <v>184</v>
      </c>
      <c r="F110" s="139">
        <v>19.899999999999999</v>
      </c>
      <c r="G110" s="139">
        <f>F110*D110</f>
        <v>1989.9999999999998</v>
      </c>
      <c r="H110" s="138"/>
      <c r="I110" s="137"/>
      <c r="J110" s="137"/>
      <c r="K110" s="137"/>
      <c r="L110" s="140"/>
      <c r="M110" s="140"/>
      <c r="N110" s="140"/>
      <c r="O110" s="141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>
      <c r="A111" s="133"/>
      <c r="C111" s="136" t="s">
        <v>254</v>
      </c>
      <c r="D111" s="137"/>
      <c r="E111" s="138"/>
      <c r="F111" s="139"/>
      <c r="G111" s="139"/>
      <c r="H111" s="138"/>
      <c r="I111" s="137"/>
      <c r="J111" s="137"/>
      <c r="K111" s="137"/>
      <c r="L111" s="140"/>
      <c r="M111" s="140"/>
      <c r="N111" s="140"/>
      <c r="O111" s="141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ht="38.25">
      <c r="A112" s="133">
        <v>62</v>
      </c>
      <c r="B112" s="151" t="s">
        <v>345</v>
      </c>
      <c r="C112" s="136" t="s">
        <v>256</v>
      </c>
      <c r="D112" s="137">
        <v>8</v>
      </c>
      <c r="E112" s="138" t="s">
        <v>190</v>
      </c>
      <c r="F112" s="139">
        <v>28</v>
      </c>
      <c r="G112" s="139">
        <f t="shared" ref="G112:G141" si="6">F112*D112</f>
        <v>224</v>
      </c>
      <c r="H112" s="138"/>
      <c r="I112" s="137"/>
      <c r="J112" s="137"/>
      <c r="K112" s="137"/>
      <c r="L112" s="140"/>
      <c r="M112" s="140"/>
      <c r="N112" s="140"/>
      <c r="O112" s="141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ht="25.5">
      <c r="A113" s="133">
        <v>63</v>
      </c>
      <c r="B113" s="151" t="s">
        <v>346</v>
      </c>
      <c r="C113" s="136" t="s">
        <v>257</v>
      </c>
      <c r="D113" s="137">
        <v>4</v>
      </c>
      <c r="E113" s="138" t="s">
        <v>190</v>
      </c>
      <c r="F113" s="139">
        <v>36</v>
      </c>
      <c r="G113" s="139">
        <f t="shared" si="6"/>
        <v>144</v>
      </c>
      <c r="H113" s="138"/>
      <c r="I113" s="137"/>
      <c r="J113" s="137"/>
      <c r="K113" s="137"/>
      <c r="L113" s="140"/>
      <c r="M113" s="140"/>
      <c r="N113" s="140"/>
      <c r="O113" s="141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ht="38.25">
      <c r="A114" s="133">
        <v>64</v>
      </c>
      <c r="B114" s="151">
        <v>553050611</v>
      </c>
      <c r="C114" s="136" t="s">
        <v>258</v>
      </c>
      <c r="D114" s="137">
        <v>44</v>
      </c>
      <c r="E114" s="138" t="s">
        <v>190</v>
      </c>
      <c r="F114" s="139">
        <v>14.9</v>
      </c>
      <c r="G114" s="139">
        <f t="shared" si="6"/>
        <v>655.6</v>
      </c>
      <c r="H114" s="138"/>
      <c r="I114" s="137"/>
      <c r="J114" s="137"/>
      <c r="K114" s="137"/>
      <c r="L114" s="140"/>
      <c r="M114" s="140"/>
      <c r="N114" s="140"/>
      <c r="O114" s="141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>
      <c r="A115" s="133">
        <v>65</v>
      </c>
      <c r="B115" s="151" t="s">
        <v>347</v>
      </c>
      <c r="C115" s="136" t="s">
        <v>259</v>
      </c>
      <c r="D115" s="137">
        <v>32</v>
      </c>
      <c r="E115" s="138" t="s">
        <v>190</v>
      </c>
      <c r="F115" s="139">
        <v>13.9</v>
      </c>
      <c r="G115" s="139">
        <f t="shared" si="6"/>
        <v>444.8</v>
      </c>
      <c r="H115" s="138"/>
      <c r="I115" s="137"/>
      <c r="J115" s="137"/>
      <c r="K115" s="137"/>
      <c r="L115" s="140"/>
      <c r="M115" s="140"/>
      <c r="N115" s="140"/>
      <c r="O115" s="141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>
      <c r="A116" s="133">
        <v>66</v>
      </c>
      <c r="B116" s="151" t="s">
        <v>348</v>
      </c>
      <c r="C116" s="136" t="s">
        <v>260</v>
      </c>
      <c r="D116" s="137">
        <v>24</v>
      </c>
      <c r="E116" s="138" t="s">
        <v>190</v>
      </c>
      <c r="F116" s="139">
        <v>39.9</v>
      </c>
      <c r="G116" s="139">
        <f t="shared" si="6"/>
        <v>957.59999999999991</v>
      </c>
      <c r="H116" s="138"/>
      <c r="I116" s="137"/>
      <c r="J116" s="137"/>
      <c r="K116" s="137"/>
      <c r="L116" s="140"/>
      <c r="M116" s="140"/>
      <c r="N116" s="140"/>
      <c r="O116" s="141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>
      <c r="A117" s="133">
        <v>67</v>
      </c>
      <c r="B117" s="151" t="s">
        <v>349</v>
      </c>
      <c r="C117" s="136" t="s">
        <v>261</v>
      </c>
      <c r="D117" s="137">
        <v>102</v>
      </c>
      <c r="E117" s="138" t="s">
        <v>149</v>
      </c>
      <c r="F117" s="139">
        <v>7</v>
      </c>
      <c r="G117" s="139">
        <f t="shared" si="6"/>
        <v>714</v>
      </c>
      <c r="H117" s="138"/>
      <c r="I117" s="137"/>
      <c r="J117" s="137"/>
      <c r="K117" s="137"/>
      <c r="L117" s="140"/>
      <c r="M117" s="140"/>
      <c r="N117" s="140"/>
      <c r="O117" s="141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>
      <c r="A118" s="133">
        <v>68</v>
      </c>
      <c r="B118" s="151" t="s">
        <v>350</v>
      </c>
      <c r="C118" s="136" t="s">
        <v>262</v>
      </c>
      <c r="D118" s="137">
        <v>4</v>
      </c>
      <c r="E118" s="138" t="s">
        <v>190</v>
      </c>
      <c r="F118" s="139">
        <v>18.5</v>
      </c>
      <c r="G118" s="139">
        <f t="shared" si="6"/>
        <v>74</v>
      </c>
      <c r="H118" s="138"/>
      <c r="I118" s="137"/>
      <c r="J118" s="137"/>
      <c r="K118" s="137"/>
      <c r="L118" s="140"/>
      <c r="M118" s="140"/>
      <c r="N118" s="140"/>
      <c r="O118" s="141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>
      <c r="A119" s="133">
        <v>69</v>
      </c>
      <c r="B119" s="151" t="s">
        <v>351</v>
      </c>
      <c r="C119" s="136" t="s">
        <v>263</v>
      </c>
      <c r="D119" s="137">
        <v>4</v>
      </c>
      <c r="E119" s="138" t="s">
        <v>190</v>
      </c>
      <c r="F119" s="139">
        <v>6</v>
      </c>
      <c r="G119" s="139">
        <f t="shared" si="6"/>
        <v>24</v>
      </c>
      <c r="H119" s="138"/>
      <c r="I119" s="137"/>
      <c r="J119" s="137"/>
      <c r="K119" s="137"/>
      <c r="L119" s="140"/>
      <c r="M119" s="140"/>
      <c r="N119" s="140"/>
      <c r="O119" s="141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>
      <c r="A120" s="133">
        <v>70</v>
      </c>
      <c r="B120" s="151" t="s">
        <v>352</v>
      </c>
      <c r="C120" s="136" t="s">
        <v>264</v>
      </c>
      <c r="D120" s="137">
        <v>4</v>
      </c>
      <c r="E120" s="138" t="s">
        <v>190</v>
      </c>
      <c r="F120" s="139">
        <v>6</v>
      </c>
      <c r="G120" s="139">
        <f t="shared" si="6"/>
        <v>24</v>
      </c>
      <c r="H120" s="138"/>
      <c r="I120" s="137"/>
      <c r="J120" s="137"/>
      <c r="K120" s="137"/>
      <c r="L120" s="140"/>
      <c r="M120" s="140"/>
      <c r="N120" s="140"/>
      <c r="O120" s="141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>
      <c r="A121" s="133">
        <v>71</v>
      </c>
      <c r="B121" s="151" t="s">
        <v>353</v>
      </c>
      <c r="C121" s="136" t="s">
        <v>265</v>
      </c>
      <c r="D121" s="137">
        <v>44</v>
      </c>
      <c r="E121" s="138" t="s">
        <v>190</v>
      </c>
      <c r="F121" s="139">
        <v>6</v>
      </c>
      <c r="G121" s="139">
        <f t="shared" si="6"/>
        <v>264</v>
      </c>
      <c r="H121" s="138"/>
      <c r="I121" s="137"/>
      <c r="J121" s="137"/>
      <c r="K121" s="137"/>
      <c r="L121" s="140"/>
      <c r="M121" s="140"/>
      <c r="N121" s="140"/>
      <c r="O121" s="141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>
      <c r="A122" s="133">
        <v>72</v>
      </c>
      <c r="B122" s="151">
        <v>553087100</v>
      </c>
      <c r="C122" s="136" t="s">
        <v>266</v>
      </c>
      <c r="D122" s="137">
        <v>32</v>
      </c>
      <c r="E122" s="138" t="s">
        <v>190</v>
      </c>
      <c r="F122" s="139">
        <v>0.5</v>
      </c>
      <c r="G122" s="139">
        <f t="shared" si="6"/>
        <v>16</v>
      </c>
      <c r="H122" s="138"/>
      <c r="I122" s="137"/>
      <c r="J122" s="137"/>
      <c r="K122" s="137"/>
      <c r="L122" s="140"/>
      <c r="M122" s="140"/>
      <c r="N122" s="140"/>
      <c r="O122" s="141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ht="38.25">
      <c r="A123" s="133">
        <v>73</v>
      </c>
      <c r="B123" s="151">
        <v>313162623</v>
      </c>
      <c r="C123" s="136" t="s">
        <v>267</v>
      </c>
      <c r="D123" s="137">
        <v>210.8</v>
      </c>
      <c r="E123" s="138" t="s">
        <v>184</v>
      </c>
      <c r="F123" s="139">
        <v>5.5</v>
      </c>
      <c r="G123" s="139">
        <f t="shared" si="6"/>
        <v>1159.4000000000001</v>
      </c>
      <c r="H123" s="138"/>
      <c r="I123" s="137"/>
      <c r="J123" s="137"/>
      <c r="K123" s="137"/>
      <c r="L123" s="140"/>
      <c r="M123" s="140"/>
      <c r="N123" s="140"/>
      <c r="O123" s="141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ht="25.5">
      <c r="A124" s="133">
        <v>74</v>
      </c>
      <c r="B124" s="151">
        <v>313162641</v>
      </c>
      <c r="C124" s="136" t="s">
        <v>268</v>
      </c>
      <c r="D124" s="137">
        <v>345.78</v>
      </c>
      <c r="E124" s="138" t="s">
        <v>140</v>
      </c>
      <c r="F124" s="139">
        <v>6.36</v>
      </c>
      <c r="G124" s="139">
        <f t="shared" si="6"/>
        <v>2199.1608000000001</v>
      </c>
      <c r="H124" s="138"/>
      <c r="I124" s="137"/>
      <c r="J124" s="137"/>
      <c r="K124" s="137"/>
      <c r="L124" s="140"/>
      <c r="M124" s="140"/>
      <c r="N124" s="140"/>
      <c r="O124" s="141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>
      <c r="A125" s="133"/>
      <c r="C125" s="136" t="s">
        <v>269</v>
      </c>
      <c r="D125" s="137"/>
      <c r="E125" s="138"/>
      <c r="F125" s="139"/>
      <c r="G125" s="139"/>
      <c r="H125" s="138"/>
      <c r="I125" s="137"/>
      <c r="J125" s="137"/>
      <c r="K125" s="137"/>
      <c r="L125" s="140"/>
      <c r="M125" s="140"/>
      <c r="N125" s="140"/>
      <c r="O125" s="141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ht="25.5">
      <c r="A126" s="133">
        <v>75</v>
      </c>
      <c r="B126" s="151">
        <v>313162642</v>
      </c>
      <c r="C126" s="136" t="s">
        <v>270</v>
      </c>
      <c r="D126" s="137">
        <v>4</v>
      </c>
      <c r="E126" s="138" t="s">
        <v>190</v>
      </c>
      <c r="F126" s="139">
        <v>28</v>
      </c>
      <c r="G126" s="139">
        <f t="shared" si="6"/>
        <v>112</v>
      </c>
      <c r="H126" s="138"/>
      <c r="I126" s="137"/>
      <c r="J126" s="137"/>
      <c r="K126" s="137"/>
      <c r="L126" s="140"/>
      <c r="M126" s="140"/>
      <c r="N126" s="140"/>
      <c r="O126" s="141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ht="25.5">
      <c r="A127" s="133">
        <v>76</v>
      </c>
      <c r="B127" s="151">
        <v>313162643</v>
      </c>
      <c r="C127" s="136" t="s">
        <v>271</v>
      </c>
      <c r="D127" s="137">
        <v>16</v>
      </c>
      <c r="E127" s="138" t="s">
        <v>190</v>
      </c>
      <c r="F127" s="139">
        <v>28</v>
      </c>
      <c r="G127" s="139">
        <f t="shared" si="6"/>
        <v>448</v>
      </c>
      <c r="H127" s="138"/>
      <c r="I127" s="137"/>
      <c r="J127" s="137"/>
      <c r="K127" s="137"/>
      <c r="L127" s="140"/>
      <c r="M127" s="140"/>
      <c r="N127" s="140"/>
      <c r="O127" s="141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1:26" ht="25.5">
      <c r="A128" s="133">
        <v>77</v>
      </c>
      <c r="B128" s="151" t="s">
        <v>354</v>
      </c>
      <c r="C128" s="136" t="s">
        <v>272</v>
      </c>
      <c r="D128" s="137">
        <v>4</v>
      </c>
      <c r="E128" s="138" t="s">
        <v>190</v>
      </c>
      <c r="F128" s="139">
        <v>45</v>
      </c>
      <c r="G128" s="139">
        <f t="shared" si="6"/>
        <v>180</v>
      </c>
      <c r="H128" s="138"/>
      <c r="I128" s="137"/>
      <c r="J128" s="137"/>
      <c r="K128" s="137"/>
      <c r="L128" s="140"/>
      <c r="M128" s="140"/>
      <c r="N128" s="140"/>
      <c r="O128" s="141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1:26" ht="25.5">
      <c r="A129" s="133">
        <v>78</v>
      </c>
      <c r="B129" s="151" t="s">
        <v>355</v>
      </c>
      <c r="C129" s="136" t="s">
        <v>273</v>
      </c>
      <c r="D129" s="137">
        <v>8</v>
      </c>
      <c r="E129" s="138" t="s">
        <v>142</v>
      </c>
      <c r="F129" s="139">
        <v>4.3</v>
      </c>
      <c r="G129" s="139">
        <f t="shared" si="6"/>
        <v>34.4</v>
      </c>
      <c r="H129" s="138"/>
      <c r="I129" s="137"/>
      <c r="J129" s="137"/>
      <c r="K129" s="137"/>
      <c r="L129" s="140"/>
      <c r="M129" s="140"/>
      <c r="N129" s="140"/>
      <c r="O129" s="141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1:26">
      <c r="A130" s="133">
        <v>79</v>
      </c>
      <c r="B130" s="151" t="s">
        <v>356</v>
      </c>
      <c r="C130" s="136" t="s">
        <v>274</v>
      </c>
      <c r="D130" s="137">
        <v>1</v>
      </c>
      <c r="E130" s="138" t="s">
        <v>275</v>
      </c>
      <c r="F130" s="139">
        <v>22</v>
      </c>
      <c r="G130" s="139">
        <f t="shared" si="6"/>
        <v>22</v>
      </c>
      <c r="H130" s="138"/>
      <c r="I130" s="137"/>
      <c r="J130" s="137"/>
      <c r="K130" s="137"/>
      <c r="L130" s="140"/>
      <c r="M130" s="140"/>
      <c r="N130" s="140"/>
      <c r="O130" s="141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1:26">
      <c r="A131" s="133">
        <v>80</v>
      </c>
      <c r="B131" s="151">
        <v>283164610</v>
      </c>
      <c r="C131" s="136" t="s">
        <v>340</v>
      </c>
      <c r="D131" s="137">
        <v>170</v>
      </c>
      <c r="E131" s="138" t="s">
        <v>142</v>
      </c>
      <c r="F131" s="139">
        <v>0.15</v>
      </c>
      <c r="G131" s="139">
        <f t="shared" si="6"/>
        <v>25.5</v>
      </c>
      <c r="H131" s="138"/>
      <c r="I131" s="137"/>
      <c r="J131" s="137"/>
      <c r="K131" s="137"/>
      <c r="L131" s="140"/>
      <c r="M131" s="140"/>
      <c r="N131" s="140"/>
      <c r="O131" s="141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1:26">
      <c r="A132" s="133">
        <v>81</v>
      </c>
      <c r="B132" s="151">
        <v>283164617</v>
      </c>
      <c r="C132" s="136" t="s">
        <v>341</v>
      </c>
      <c r="D132" s="137">
        <v>30</v>
      </c>
      <c r="E132" s="138" t="s">
        <v>142</v>
      </c>
      <c r="F132" s="139">
        <v>0.12</v>
      </c>
      <c r="G132" s="139">
        <f t="shared" si="6"/>
        <v>3.5999999999999996</v>
      </c>
      <c r="H132" s="138"/>
      <c r="I132" s="137"/>
      <c r="J132" s="137"/>
      <c r="K132" s="137"/>
      <c r="L132" s="140"/>
      <c r="M132" s="140"/>
      <c r="N132" s="140"/>
      <c r="O132" s="141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1:26">
      <c r="A133" s="133">
        <v>82</v>
      </c>
      <c r="B133" s="151">
        <v>283164715</v>
      </c>
      <c r="C133" s="136" t="s">
        <v>342</v>
      </c>
      <c r="D133" s="137">
        <v>240</v>
      </c>
      <c r="E133" s="138" t="s">
        <v>142</v>
      </c>
      <c r="F133" s="139">
        <v>0.1</v>
      </c>
      <c r="G133" s="139">
        <f t="shared" si="6"/>
        <v>24</v>
      </c>
      <c r="H133" s="138"/>
      <c r="I133" s="137"/>
      <c r="J133" s="137"/>
      <c r="K133" s="137"/>
      <c r="L133" s="140"/>
      <c r="M133" s="140"/>
      <c r="N133" s="140"/>
      <c r="O133" s="14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1:26">
      <c r="A134" s="133">
        <v>83</v>
      </c>
      <c r="B134" s="151">
        <v>283171200</v>
      </c>
      <c r="C134" s="136" t="s">
        <v>276</v>
      </c>
      <c r="D134" s="137">
        <v>900</v>
      </c>
      <c r="E134" s="138" t="s">
        <v>142</v>
      </c>
      <c r="F134" s="139">
        <v>0.1</v>
      </c>
      <c r="G134" s="139">
        <f t="shared" si="6"/>
        <v>90</v>
      </c>
      <c r="H134" s="138"/>
      <c r="I134" s="137"/>
      <c r="J134" s="137"/>
      <c r="K134" s="137"/>
      <c r="L134" s="140"/>
      <c r="M134" s="140"/>
      <c r="N134" s="140"/>
      <c r="O134" s="141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1:26">
      <c r="A135" s="133">
        <v>84</v>
      </c>
      <c r="B135" s="151">
        <v>283171276</v>
      </c>
      <c r="C135" s="136" t="s">
        <v>277</v>
      </c>
      <c r="D135" s="137">
        <v>900</v>
      </c>
      <c r="E135" s="138" t="s">
        <v>142</v>
      </c>
      <c r="F135" s="139">
        <v>0.15</v>
      </c>
      <c r="G135" s="139">
        <f t="shared" si="6"/>
        <v>135</v>
      </c>
      <c r="H135" s="138"/>
      <c r="I135" s="137"/>
      <c r="J135" s="137"/>
      <c r="K135" s="137"/>
      <c r="L135" s="140"/>
      <c r="M135" s="140"/>
      <c r="N135" s="140"/>
      <c r="O135" s="141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1:26">
      <c r="A136" s="133">
        <v>85</v>
      </c>
      <c r="B136" s="151">
        <v>283171277</v>
      </c>
      <c r="C136" s="136" t="s">
        <v>362</v>
      </c>
      <c r="D136" s="137">
        <v>100</v>
      </c>
      <c r="E136" s="138" t="s">
        <v>142</v>
      </c>
      <c r="F136" s="139">
        <v>0.3</v>
      </c>
      <c r="G136" s="139">
        <f t="shared" si="6"/>
        <v>30</v>
      </c>
      <c r="H136" s="138"/>
      <c r="I136" s="137"/>
      <c r="J136" s="137"/>
      <c r="K136" s="137"/>
      <c r="L136" s="140"/>
      <c r="M136" s="140"/>
      <c r="N136" s="140"/>
      <c r="O136" s="141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1:26">
      <c r="A137" s="133">
        <v>86</v>
      </c>
      <c r="B137" s="151">
        <v>283171278</v>
      </c>
      <c r="C137" s="136" t="s">
        <v>278</v>
      </c>
      <c r="D137" s="137">
        <v>45</v>
      </c>
      <c r="E137" s="138" t="s">
        <v>142</v>
      </c>
      <c r="F137" s="139">
        <v>2</v>
      </c>
      <c r="G137" s="139">
        <f t="shared" si="6"/>
        <v>90</v>
      </c>
      <c r="H137" s="138"/>
      <c r="I137" s="137"/>
      <c r="J137" s="137"/>
      <c r="K137" s="137"/>
      <c r="L137" s="140"/>
      <c r="M137" s="140"/>
      <c r="N137" s="140"/>
      <c r="O137" s="141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1:26">
      <c r="A138" s="133">
        <v>87</v>
      </c>
      <c r="B138" s="151">
        <v>283171283</v>
      </c>
      <c r="C138" s="136" t="s">
        <v>279</v>
      </c>
      <c r="D138" s="137">
        <v>330</v>
      </c>
      <c r="E138" s="138" t="s">
        <v>142</v>
      </c>
      <c r="F138" s="139">
        <v>0.1</v>
      </c>
      <c r="G138" s="139">
        <f t="shared" si="6"/>
        <v>33</v>
      </c>
      <c r="H138" s="138"/>
      <c r="I138" s="137"/>
      <c r="J138" s="137"/>
      <c r="K138" s="137"/>
      <c r="L138" s="140"/>
      <c r="M138" s="140"/>
      <c r="N138" s="140"/>
      <c r="O138" s="141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1:26">
      <c r="A139" s="133">
        <v>88</v>
      </c>
      <c r="B139" s="151" t="s">
        <v>357</v>
      </c>
      <c r="C139" s="136" t="s">
        <v>280</v>
      </c>
      <c r="D139" s="137">
        <v>350</v>
      </c>
      <c r="E139" s="138" t="s">
        <v>149</v>
      </c>
      <c r="F139" s="139">
        <v>0.6</v>
      </c>
      <c r="G139" s="139">
        <f t="shared" si="6"/>
        <v>210</v>
      </c>
      <c r="H139" s="138"/>
      <c r="I139" s="137"/>
      <c r="J139" s="137"/>
      <c r="K139" s="137"/>
      <c r="L139" s="140"/>
      <c r="M139" s="140"/>
      <c r="N139" s="140"/>
      <c r="O139" s="141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1:26">
      <c r="A140" s="133">
        <v>89</v>
      </c>
      <c r="B140" s="151">
        <v>311905440</v>
      </c>
      <c r="C140" s="136" t="s">
        <v>281</v>
      </c>
      <c r="D140" s="137">
        <v>28</v>
      </c>
      <c r="E140" s="138" t="s">
        <v>142</v>
      </c>
      <c r="F140" s="139">
        <v>2.6</v>
      </c>
      <c r="G140" s="139">
        <f t="shared" si="6"/>
        <v>72.8</v>
      </c>
      <c r="H140" s="138"/>
      <c r="I140" s="137"/>
      <c r="J140" s="137"/>
      <c r="K140" s="137"/>
      <c r="L140" s="140"/>
      <c r="M140" s="140"/>
      <c r="N140" s="140"/>
      <c r="O140" s="141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1:26">
      <c r="A141" s="133">
        <v>90</v>
      </c>
      <c r="B141" s="151">
        <v>767911241</v>
      </c>
      <c r="C141" s="136" t="s">
        <v>282</v>
      </c>
      <c r="D141" s="137">
        <v>1</v>
      </c>
      <c r="E141" s="138" t="s">
        <v>283</v>
      </c>
      <c r="F141" s="139">
        <v>4990</v>
      </c>
      <c r="G141" s="139">
        <f t="shared" si="6"/>
        <v>4990</v>
      </c>
      <c r="H141" s="138"/>
      <c r="I141" s="137"/>
      <c r="J141" s="137"/>
      <c r="K141" s="137"/>
      <c r="L141" s="140"/>
      <c r="M141" s="140"/>
      <c r="N141" s="140"/>
      <c r="O141" s="141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1:26">
      <c r="A142" s="133"/>
      <c r="B142" s="135"/>
      <c r="C142" s="152" t="s">
        <v>167</v>
      </c>
      <c r="D142" s="143"/>
      <c r="E142" s="138"/>
      <c r="F142" s="139"/>
      <c r="G142" s="143">
        <f>SUM(G107:G141)</f>
        <v>18990.860799999999</v>
      </c>
      <c r="H142" s="138"/>
      <c r="I142" s="137"/>
      <c r="J142" s="137"/>
      <c r="K142" s="137"/>
      <c r="L142" s="140"/>
      <c r="M142" s="140"/>
      <c r="N142" s="140"/>
      <c r="O142" s="141">
        <f>SUM(O107:O141)</f>
        <v>0</v>
      </c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1:26">
      <c r="A143" s="133"/>
      <c r="B143" s="135"/>
      <c r="C143" s="142" t="s">
        <v>146</v>
      </c>
      <c r="D143" s="144"/>
      <c r="E143" s="138"/>
      <c r="F143" s="139"/>
      <c r="G143" s="143">
        <f>+G106+G142</f>
        <v>25356.360799999999</v>
      </c>
      <c r="H143" s="138"/>
      <c r="I143" s="137"/>
      <c r="J143" s="137"/>
      <c r="K143" s="137"/>
      <c r="L143" s="140"/>
      <c r="M143" s="140"/>
      <c r="N143" s="140"/>
      <c r="O143" s="141">
        <f>+O106+O142</f>
        <v>0</v>
      </c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1:26">
      <c r="A144" s="133"/>
      <c r="B144" s="134" t="s">
        <v>147</v>
      </c>
      <c r="C144" s="136"/>
      <c r="D144" s="137"/>
      <c r="E144" s="138"/>
      <c r="F144" s="139"/>
      <c r="G144" s="139"/>
      <c r="H144" s="138"/>
      <c r="I144" s="137"/>
      <c r="J144" s="137"/>
      <c r="K144" s="137"/>
      <c r="L144" s="140"/>
      <c r="M144" s="140"/>
      <c r="N144" s="140"/>
      <c r="O144" s="141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1:26">
      <c r="A145" s="133"/>
      <c r="B145" s="135" t="s">
        <v>148</v>
      </c>
      <c r="C145" s="136"/>
      <c r="D145" s="137"/>
      <c r="E145" s="138"/>
      <c r="F145" s="139"/>
      <c r="G145" s="139"/>
      <c r="H145" s="138"/>
      <c r="I145" s="137"/>
      <c r="J145" s="137"/>
      <c r="K145" s="137"/>
      <c r="L145" s="140"/>
      <c r="M145" s="140"/>
      <c r="N145" s="140"/>
      <c r="O145" s="141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1:26">
      <c r="A146" s="133">
        <v>91</v>
      </c>
      <c r="B146" s="135">
        <v>357013500</v>
      </c>
      <c r="C146" s="136" t="s">
        <v>284</v>
      </c>
      <c r="D146" s="137">
        <v>1</v>
      </c>
      <c r="E146" s="138" t="s">
        <v>190</v>
      </c>
      <c r="F146" s="139">
        <v>590</v>
      </c>
      <c r="G146" s="139">
        <f>F146*D146</f>
        <v>590</v>
      </c>
      <c r="H146" s="138"/>
      <c r="I146" s="137"/>
      <c r="J146" s="137"/>
      <c r="K146" s="137"/>
      <c r="L146" s="140"/>
      <c r="M146" s="140"/>
      <c r="N146" s="140"/>
      <c r="O146" s="141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1:26" ht="25.5">
      <c r="A147" s="133"/>
      <c r="B147" s="135">
        <v>357000102</v>
      </c>
      <c r="C147" s="161" t="s">
        <v>285</v>
      </c>
      <c r="D147" s="162">
        <v>1</v>
      </c>
      <c r="E147" s="163" t="s">
        <v>190</v>
      </c>
      <c r="F147" s="139"/>
      <c r="G147" s="139"/>
      <c r="H147" s="138"/>
      <c r="I147" s="137"/>
      <c r="J147" s="137"/>
      <c r="K147" s="137"/>
      <c r="L147" s="140"/>
      <c r="M147" s="140"/>
      <c r="N147" s="140"/>
      <c r="O147" s="141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1:26">
      <c r="A148" s="133"/>
      <c r="B148" s="135">
        <v>356986704</v>
      </c>
      <c r="C148" s="161" t="s">
        <v>286</v>
      </c>
      <c r="D148" s="162">
        <v>1</v>
      </c>
      <c r="E148" s="163" t="s">
        <v>190</v>
      </c>
      <c r="F148" s="139"/>
      <c r="G148" s="139"/>
      <c r="H148" s="138"/>
      <c r="I148" s="137"/>
      <c r="J148" s="137"/>
      <c r="K148" s="137"/>
      <c r="L148" s="140"/>
      <c r="M148" s="140"/>
      <c r="N148" s="140"/>
      <c r="O148" s="141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1:26">
      <c r="A149" s="133"/>
      <c r="B149" s="135" t="s">
        <v>360</v>
      </c>
      <c r="C149" s="161" t="s">
        <v>287</v>
      </c>
      <c r="D149" s="162">
        <v>1</v>
      </c>
      <c r="E149" s="163" t="s">
        <v>190</v>
      </c>
      <c r="F149" s="139"/>
      <c r="G149" s="139"/>
      <c r="H149" s="138"/>
      <c r="I149" s="137"/>
      <c r="J149" s="137"/>
      <c r="K149" s="137"/>
      <c r="L149" s="140"/>
      <c r="M149" s="140"/>
      <c r="N149" s="140"/>
      <c r="O149" s="141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1:26">
      <c r="A150" s="133"/>
      <c r="B150" s="135">
        <v>358379990</v>
      </c>
      <c r="C150" s="161" t="s">
        <v>288</v>
      </c>
      <c r="D150" s="162">
        <v>2</v>
      </c>
      <c r="E150" s="163" t="s">
        <v>190</v>
      </c>
      <c r="F150" s="139"/>
      <c r="G150" s="139"/>
      <c r="H150" s="138"/>
      <c r="I150" s="137"/>
      <c r="J150" s="137"/>
      <c r="K150" s="137"/>
      <c r="L150" s="140"/>
      <c r="M150" s="140"/>
      <c r="N150" s="140"/>
      <c r="O150" s="141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1:26">
      <c r="A151" s="133"/>
      <c r="B151" s="135">
        <v>358440006</v>
      </c>
      <c r="C151" s="161" t="s">
        <v>289</v>
      </c>
      <c r="D151" s="162">
        <v>1</v>
      </c>
      <c r="E151" s="163" t="s">
        <v>190</v>
      </c>
      <c r="F151" s="139"/>
      <c r="G151" s="139"/>
      <c r="H151" s="138"/>
      <c r="I151" s="137"/>
      <c r="J151" s="137"/>
      <c r="K151" s="137"/>
      <c r="L151" s="140"/>
      <c r="M151" s="140"/>
      <c r="N151" s="140"/>
      <c r="O151" s="141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1:26">
      <c r="A152" s="133"/>
      <c r="B152" s="135">
        <v>358440004</v>
      </c>
      <c r="C152" s="161" t="s">
        <v>290</v>
      </c>
      <c r="D152" s="162">
        <v>2</v>
      </c>
      <c r="E152" s="163" t="s">
        <v>190</v>
      </c>
      <c r="F152" s="139"/>
      <c r="G152" s="139"/>
      <c r="H152" s="138"/>
      <c r="I152" s="137"/>
      <c r="J152" s="137"/>
      <c r="K152" s="137"/>
      <c r="L152" s="140"/>
      <c r="M152" s="140"/>
      <c r="N152" s="140"/>
      <c r="O152" s="141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1:26">
      <c r="A153" s="133"/>
      <c r="B153" s="135">
        <v>358530029</v>
      </c>
      <c r="C153" s="161" t="s">
        <v>291</v>
      </c>
      <c r="D153" s="162">
        <v>1</v>
      </c>
      <c r="E153" s="163" t="s">
        <v>190</v>
      </c>
      <c r="F153" s="139"/>
      <c r="G153" s="139"/>
      <c r="H153" s="138"/>
      <c r="I153" s="137"/>
      <c r="J153" s="137"/>
      <c r="K153" s="137"/>
      <c r="L153" s="140"/>
      <c r="M153" s="140"/>
      <c r="N153" s="140"/>
      <c r="O153" s="141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1:26">
      <c r="A154" s="133"/>
      <c r="B154" s="135">
        <v>345647014</v>
      </c>
      <c r="C154" s="161" t="s">
        <v>292</v>
      </c>
      <c r="D154" s="162">
        <v>1</v>
      </c>
      <c r="E154" s="163" t="s">
        <v>190</v>
      </c>
      <c r="F154" s="139"/>
      <c r="G154" s="139"/>
      <c r="H154" s="138"/>
      <c r="I154" s="137"/>
      <c r="J154" s="137"/>
      <c r="K154" s="137"/>
      <c r="L154" s="140"/>
      <c r="M154" s="140"/>
      <c r="N154" s="140"/>
      <c r="O154" s="141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1:26">
      <c r="A155" s="133"/>
      <c r="B155" s="135">
        <v>345647012</v>
      </c>
      <c r="C155" s="161" t="s">
        <v>293</v>
      </c>
      <c r="D155" s="162">
        <v>1</v>
      </c>
      <c r="E155" s="163" t="s">
        <v>190</v>
      </c>
      <c r="F155" s="139"/>
      <c r="G155" s="139"/>
      <c r="H155" s="138"/>
      <c r="I155" s="137"/>
      <c r="J155" s="137"/>
      <c r="K155" s="137"/>
      <c r="L155" s="140"/>
      <c r="M155" s="140"/>
      <c r="N155" s="140"/>
      <c r="O155" s="141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1:26">
      <c r="A156" s="133">
        <v>92</v>
      </c>
      <c r="B156" s="135" t="s">
        <v>358</v>
      </c>
      <c r="C156" s="136" t="s">
        <v>294</v>
      </c>
      <c r="D156" s="137">
        <v>4</v>
      </c>
      <c r="E156" s="138" t="s">
        <v>190</v>
      </c>
      <c r="F156" s="139">
        <v>9</v>
      </c>
      <c r="G156" s="139">
        <f t="shared" ref="G156:G162" si="7">F156*D156</f>
        <v>36</v>
      </c>
      <c r="H156" s="138"/>
      <c r="I156" s="137"/>
      <c r="J156" s="137"/>
      <c r="K156" s="137"/>
      <c r="L156" s="140"/>
      <c r="M156" s="140"/>
      <c r="N156" s="140"/>
      <c r="O156" s="141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1:26">
      <c r="A157" s="133">
        <v>93</v>
      </c>
      <c r="B157" s="135" t="s">
        <v>359</v>
      </c>
      <c r="C157" s="136" t="s">
        <v>295</v>
      </c>
      <c r="D157" s="137">
        <v>4</v>
      </c>
      <c r="E157" s="138" t="s">
        <v>190</v>
      </c>
      <c r="F157" s="139">
        <v>10</v>
      </c>
      <c r="G157" s="139">
        <f t="shared" si="7"/>
        <v>40</v>
      </c>
      <c r="H157" s="138"/>
      <c r="I157" s="137"/>
      <c r="J157" s="137"/>
      <c r="K157" s="137"/>
      <c r="L157" s="140"/>
      <c r="M157" s="140"/>
      <c r="N157" s="140"/>
      <c r="O157" s="141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1:26">
      <c r="A158" s="133">
        <v>94</v>
      </c>
      <c r="B158" s="135">
        <v>357520002</v>
      </c>
      <c r="C158" s="136" t="s">
        <v>296</v>
      </c>
      <c r="D158" s="137">
        <v>170</v>
      </c>
      <c r="E158" s="138" t="s">
        <v>149</v>
      </c>
      <c r="F158" s="139">
        <v>1.5</v>
      </c>
      <c r="G158" s="139">
        <f t="shared" si="7"/>
        <v>255</v>
      </c>
      <c r="H158" s="138"/>
      <c r="I158" s="137"/>
      <c r="J158" s="137"/>
      <c r="K158" s="137"/>
      <c r="L158" s="140"/>
      <c r="M158" s="140"/>
      <c r="N158" s="140"/>
      <c r="O158" s="141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1:26">
      <c r="A159" s="133">
        <v>95</v>
      </c>
      <c r="B159" s="135">
        <v>210200141</v>
      </c>
      <c r="C159" s="136" t="s">
        <v>297</v>
      </c>
      <c r="D159" s="137">
        <v>4</v>
      </c>
      <c r="E159" s="138" t="s">
        <v>190</v>
      </c>
      <c r="F159" s="139">
        <v>150</v>
      </c>
      <c r="G159" s="139">
        <f t="shared" si="7"/>
        <v>600</v>
      </c>
      <c r="H159" s="138"/>
      <c r="I159" s="137"/>
      <c r="J159" s="137"/>
      <c r="K159" s="137"/>
      <c r="L159" s="140"/>
      <c r="M159" s="140"/>
      <c r="N159" s="140"/>
      <c r="O159" s="141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1:26" ht="25.5">
      <c r="A160" s="133">
        <v>96</v>
      </c>
      <c r="B160" s="135">
        <v>210020102</v>
      </c>
      <c r="C160" s="136" t="s">
        <v>298</v>
      </c>
      <c r="D160" s="137">
        <v>4</v>
      </c>
      <c r="E160" s="138" t="s">
        <v>190</v>
      </c>
      <c r="F160" s="139">
        <v>150</v>
      </c>
      <c r="G160" s="139">
        <f t="shared" si="7"/>
        <v>600</v>
      </c>
      <c r="H160" s="138"/>
      <c r="I160" s="137"/>
      <c r="J160" s="137"/>
      <c r="K160" s="137"/>
      <c r="L160" s="140"/>
      <c r="M160" s="140"/>
      <c r="N160" s="140"/>
      <c r="O160" s="141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1:26">
      <c r="A161" s="133">
        <v>97</v>
      </c>
      <c r="B161" s="135">
        <v>213291001</v>
      </c>
      <c r="C161" s="136" t="s">
        <v>299</v>
      </c>
      <c r="D161" s="137">
        <v>1</v>
      </c>
      <c r="E161" s="138" t="s">
        <v>190</v>
      </c>
      <c r="F161" s="139">
        <v>450</v>
      </c>
      <c r="G161" s="139">
        <f t="shared" si="7"/>
        <v>450</v>
      </c>
      <c r="H161" s="138"/>
      <c r="I161" s="137"/>
      <c r="J161" s="137"/>
      <c r="K161" s="137"/>
      <c r="L161" s="140"/>
      <c r="M161" s="140"/>
      <c r="N161" s="140"/>
      <c r="O161" s="141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1:26">
      <c r="A162" s="133">
        <v>98</v>
      </c>
      <c r="B162" s="135">
        <v>210010010</v>
      </c>
      <c r="C162" s="136" t="s">
        <v>300</v>
      </c>
      <c r="D162" s="137">
        <v>1</v>
      </c>
      <c r="E162" s="138" t="s">
        <v>170</v>
      </c>
      <c r="F162" s="139">
        <v>2200</v>
      </c>
      <c r="G162" s="139">
        <f t="shared" si="7"/>
        <v>2200</v>
      </c>
      <c r="H162" s="138"/>
      <c r="I162" s="137"/>
      <c r="J162" s="137"/>
      <c r="K162" s="137"/>
      <c r="L162" s="140"/>
      <c r="M162" s="140"/>
      <c r="N162" s="140"/>
      <c r="O162" s="141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1:26">
      <c r="A163" s="133"/>
      <c r="B163" s="135"/>
      <c r="C163" s="142" t="s">
        <v>150</v>
      </c>
      <c r="D163" s="143"/>
      <c r="E163" s="138"/>
      <c r="F163" s="139"/>
      <c r="G163" s="143">
        <f>SUM(G144:G162)</f>
        <v>4771</v>
      </c>
      <c r="H163" s="138"/>
      <c r="I163" s="137"/>
      <c r="J163" s="137"/>
      <c r="K163" s="137"/>
      <c r="L163" s="140"/>
      <c r="M163" s="140"/>
      <c r="N163" s="140"/>
      <c r="O163" s="141">
        <f>SUM(O144:O162)</f>
        <v>0</v>
      </c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1:26">
      <c r="A164" s="133"/>
      <c r="B164" s="135"/>
      <c r="C164" s="142" t="s">
        <v>151</v>
      </c>
      <c r="D164" s="144"/>
      <c r="E164" s="138"/>
      <c r="F164" s="139"/>
      <c r="G164" s="143">
        <f>+G163</f>
        <v>4771</v>
      </c>
      <c r="H164" s="138"/>
      <c r="I164" s="137"/>
      <c r="J164" s="137"/>
      <c r="K164" s="137"/>
      <c r="L164" s="140"/>
      <c r="M164" s="140"/>
      <c r="N164" s="140"/>
      <c r="O164" s="141">
        <f>+O163</f>
        <v>0</v>
      </c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1:26">
      <c r="A165" s="133"/>
      <c r="B165" s="134" t="s">
        <v>152</v>
      </c>
      <c r="C165" s="136"/>
      <c r="D165" s="137"/>
      <c r="E165" s="138"/>
      <c r="F165" s="139"/>
      <c r="G165" s="139"/>
      <c r="H165" s="138"/>
      <c r="I165" s="137"/>
      <c r="J165" s="137"/>
      <c r="K165" s="137"/>
      <c r="L165" s="140"/>
      <c r="M165" s="140"/>
      <c r="N165" s="140"/>
      <c r="O165" s="141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1:26">
      <c r="A166" s="133"/>
      <c r="B166" s="135" t="s">
        <v>152</v>
      </c>
      <c r="C166" s="136"/>
      <c r="D166" s="137"/>
      <c r="E166" s="138"/>
      <c r="F166" s="139"/>
      <c r="G166" s="139"/>
      <c r="H166" s="138"/>
      <c r="I166" s="137"/>
      <c r="J166" s="137"/>
      <c r="K166" s="137"/>
      <c r="L166" s="140"/>
      <c r="M166" s="140"/>
      <c r="N166" s="140"/>
      <c r="O166" s="141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1:26">
      <c r="A167" s="133">
        <v>99</v>
      </c>
      <c r="B167" s="135" t="s">
        <v>361</v>
      </c>
      <c r="C167" s="136" t="s">
        <v>301</v>
      </c>
      <c r="D167" s="137">
        <v>1</v>
      </c>
      <c r="E167" s="138" t="s">
        <v>170</v>
      </c>
      <c r="F167" s="139">
        <v>0</v>
      </c>
      <c r="G167" s="139">
        <f>F167*D167</f>
        <v>0</v>
      </c>
      <c r="H167" s="138"/>
      <c r="I167" s="137"/>
      <c r="J167" s="137"/>
      <c r="K167" s="137"/>
      <c r="L167" s="140"/>
      <c r="M167" s="140"/>
      <c r="N167" s="140"/>
      <c r="O167" s="141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1:26">
      <c r="A168" s="133"/>
      <c r="B168" s="135"/>
      <c r="C168" s="142" t="s">
        <v>154</v>
      </c>
      <c r="D168" s="143"/>
      <c r="E168" s="138"/>
      <c r="F168" s="139"/>
      <c r="G168" s="143">
        <f>SUM(G165:G167)</f>
        <v>0</v>
      </c>
      <c r="H168" s="138"/>
      <c r="I168" s="137"/>
      <c r="J168" s="137"/>
      <c r="K168" s="137"/>
      <c r="L168" s="140"/>
      <c r="M168" s="140"/>
      <c r="N168" s="140"/>
      <c r="O168" s="141">
        <f>SUM(O165:O167)</f>
        <v>0</v>
      </c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1:26">
      <c r="A169" s="133"/>
      <c r="B169" s="135"/>
      <c r="C169" s="142" t="s">
        <v>154</v>
      </c>
      <c r="D169" s="143"/>
      <c r="E169" s="138"/>
      <c r="F169" s="139"/>
      <c r="G169" s="143">
        <f>+G168</f>
        <v>0</v>
      </c>
      <c r="H169" s="138"/>
      <c r="I169" s="137"/>
      <c r="J169" s="137"/>
      <c r="K169" s="137"/>
      <c r="L169" s="140"/>
      <c r="M169" s="140"/>
      <c r="N169" s="140"/>
      <c r="O169" s="141">
        <f>+O168</f>
        <v>0</v>
      </c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1:26">
      <c r="A170" s="133"/>
      <c r="B170" s="135"/>
      <c r="C170" s="145" t="s">
        <v>155</v>
      </c>
      <c r="D170" s="143"/>
      <c r="E170" s="138"/>
      <c r="F170" s="139"/>
      <c r="G170" s="143">
        <f>+G83+G143+G164+G169</f>
        <v>60624.888799999993</v>
      </c>
      <c r="H170" s="138"/>
      <c r="I170" s="137"/>
      <c r="J170" s="137"/>
      <c r="K170" s="137"/>
      <c r="L170" s="140"/>
      <c r="M170" s="140"/>
      <c r="N170" s="140"/>
      <c r="O170" s="141">
        <f>+O83+O143+O164+O169</f>
        <v>0</v>
      </c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Toshiba</cp:lastModifiedBy>
  <cp:lastPrinted>2016-04-18T11:45:00Z</cp:lastPrinted>
  <dcterms:created xsi:type="dcterms:W3CDTF">1999-04-06T07:39:00Z</dcterms:created>
  <dcterms:modified xsi:type="dcterms:W3CDTF">2020-09-07T13:52:22Z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